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A_voting\2024-USA\"/>
    </mc:Choice>
  </mc:AlternateContent>
  <xr:revisionPtr revIDLastSave="0" documentId="13_ncr:1_{472134CE-A7D7-4817-84BF-3CC619B838D4}" xr6:coauthVersionLast="36" xr6:coauthVersionMax="45" xr10:uidLastSave="{00000000-0000-0000-0000-000000000000}"/>
  <bookViews>
    <workbookView xWindow="0" yWindow="0" windowWidth="16980" windowHeight="10635" activeTab="1" xr2:uid="{1B482FE3-FBDD-4781-B39D-0EA90AD6F404}"/>
  </bookViews>
  <sheets>
    <sheet name="Table 1" sheetId="1" r:id="rId1"/>
    <sheet name="Discussio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5" i="1" l="1"/>
  <c r="O156" i="1"/>
  <c r="O157" i="1"/>
  <c r="O158" i="1"/>
  <c r="O159" i="1"/>
  <c r="O160" i="1"/>
  <c r="O161" i="1"/>
  <c r="O162" i="1"/>
  <c r="O163" i="1"/>
  <c r="O164" i="1"/>
  <c r="O165" i="1"/>
  <c r="O166" i="1"/>
  <c r="O167" i="1"/>
  <c r="O168" i="1"/>
  <c r="O169" i="1"/>
  <c r="O170" i="1"/>
  <c r="O171" i="1"/>
  <c r="O172" i="1"/>
  <c r="O173" i="1"/>
  <c r="O174"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25" i="1"/>
  <c r="C352" i="1" l="1"/>
  <c r="C338" i="1"/>
  <c r="C339" i="1"/>
  <c r="C340" i="1"/>
  <c r="C341" i="1"/>
  <c r="C342" i="1"/>
  <c r="C343" i="1"/>
  <c r="C344" i="1"/>
  <c r="C345" i="1"/>
  <c r="C346" i="1"/>
  <c r="C347" i="1"/>
  <c r="C348" i="1"/>
  <c r="C349" i="1"/>
  <c r="C350" i="1"/>
  <c r="C351" i="1"/>
  <c r="C320" i="1"/>
  <c r="C321" i="1"/>
  <c r="C322" i="1"/>
  <c r="C323" i="1"/>
  <c r="C324" i="1"/>
  <c r="C325" i="1"/>
  <c r="C326" i="1"/>
  <c r="C327" i="1"/>
  <c r="C328" i="1"/>
  <c r="C329" i="1"/>
  <c r="C330" i="1"/>
  <c r="C331" i="1"/>
  <c r="C332" i="1"/>
  <c r="C333" i="1"/>
  <c r="C334" i="1"/>
  <c r="C335" i="1"/>
  <c r="C336" i="1"/>
  <c r="C337" i="1"/>
  <c r="C304" i="1"/>
  <c r="C305" i="1"/>
  <c r="C306" i="1"/>
  <c r="C307" i="1"/>
  <c r="C308" i="1"/>
  <c r="C309" i="1"/>
  <c r="C310" i="1"/>
  <c r="C311" i="1"/>
  <c r="C312" i="1"/>
  <c r="C313" i="1"/>
  <c r="C314" i="1"/>
  <c r="C315" i="1"/>
  <c r="C316" i="1"/>
  <c r="C317" i="1"/>
  <c r="C318" i="1"/>
  <c r="C319" i="1"/>
  <c r="C303" i="1"/>
  <c r="L175"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26" i="1"/>
  <c r="C127" i="1"/>
  <c r="C128" i="1"/>
  <c r="C129" i="1"/>
  <c r="C130" i="1"/>
  <c r="C131" i="1"/>
  <c r="C132" i="1"/>
  <c r="C133" i="1"/>
  <c r="C134" i="1"/>
  <c r="C135" i="1"/>
  <c r="C136" i="1"/>
  <c r="C137" i="1"/>
  <c r="C138" i="1"/>
  <c r="C139" i="1"/>
  <c r="C140" i="1"/>
  <c r="C141" i="1"/>
  <c r="C125" i="1"/>
  <c r="K177" i="1"/>
  <c r="C353" i="1" l="1"/>
  <c r="G6" i="1"/>
  <c r="J4" i="1"/>
  <c r="D8" i="1"/>
  <c r="E8" i="1" s="1"/>
  <c r="D32" i="1"/>
  <c r="E32" i="1" s="1"/>
  <c r="D33" i="1"/>
  <c r="E33" i="1" s="1"/>
  <c r="G33" i="1" s="1"/>
  <c r="G94" i="1" s="1"/>
  <c r="D34" i="1"/>
  <c r="E34" i="1" s="1"/>
  <c r="G34" i="1" s="1"/>
  <c r="G95" i="1" s="1"/>
  <c r="D35" i="1"/>
  <c r="E35" i="1" s="1"/>
  <c r="D36" i="1"/>
  <c r="E36" i="1" s="1"/>
  <c r="G36" i="1" s="1"/>
  <c r="G97" i="1" s="1"/>
  <c r="D37" i="1"/>
  <c r="E37" i="1" s="1"/>
  <c r="G37" i="1" s="1"/>
  <c r="G98" i="1" s="1"/>
  <c r="D38" i="1"/>
  <c r="E38" i="1" s="1"/>
  <c r="D39" i="1"/>
  <c r="E39" i="1" s="1"/>
  <c r="D40" i="1"/>
  <c r="E40" i="1" s="1"/>
  <c r="D41" i="1"/>
  <c r="E41" i="1" s="1"/>
  <c r="G41" i="1" s="1"/>
  <c r="G102" i="1" s="1"/>
  <c r="D42" i="1"/>
  <c r="E42" i="1" s="1"/>
  <c r="D43" i="1"/>
  <c r="E43" i="1" s="1"/>
  <c r="D44" i="1"/>
  <c r="E44" i="1" s="1"/>
  <c r="G44" i="1" s="1"/>
  <c r="G105" i="1" s="1"/>
  <c r="D45" i="1"/>
  <c r="E45" i="1" s="1"/>
  <c r="G45" i="1" s="1"/>
  <c r="G106" i="1" s="1"/>
  <c r="D46" i="1"/>
  <c r="E46" i="1" s="1"/>
  <c r="D47" i="1"/>
  <c r="E47" i="1" s="1"/>
  <c r="D48" i="1"/>
  <c r="E48" i="1" s="1"/>
  <c r="G48" i="1" s="1"/>
  <c r="G109" i="1" s="1"/>
  <c r="D49" i="1"/>
  <c r="E49" i="1" s="1"/>
  <c r="G49" i="1" s="1"/>
  <c r="G110" i="1" s="1"/>
  <c r="D50" i="1"/>
  <c r="E50" i="1" s="1"/>
  <c r="D51" i="1"/>
  <c r="E51" i="1" s="1"/>
  <c r="D52" i="1"/>
  <c r="E52" i="1" s="1"/>
  <c r="G52" i="1" s="1"/>
  <c r="G113" i="1" s="1"/>
  <c r="D53" i="1"/>
  <c r="E53" i="1" s="1"/>
  <c r="G53" i="1" s="1"/>
  <c r="G114" i="1" s="1"/>
  <c r="D54" i="1"/>
  <c r="E54" i="1" s="1"/>
  <c r="G54" i="1" s="1"/>
  <c r="G115" i="1" s="1"/>
  <c r="D55" i="1"/>
  <c r="E55" i="1" s="1"/>
  <c r="D56" i="1"/>
  <c r="E56" i="1" s="1"/>
  <c r="D57" i="1"/>
  <c r="E57" i="1" s="1"/>
  <c r="F57" i="1" s="1"/>
  <c r="D10" i="1"/>
  <c r="E10" i="1" s="1"/>
  <c r="D11" i="1"/>
  <c r="E11" i="1" s="1"/>
  <c r="D12" i="1"/>
  <c r="E12" i="1" s="1"/>
  <c r="D13" i="1"/>
  <c r="E13" i="1" s="1"/>
  <c r="G13" i="1" s="1"/>
  <c r="G74" i="1" s="1"/>
  <c r="D14" i="1"/>
  <c r="E14" i="1" s="1"/>
  <c r="D15" i="1"/>
  <c r="E15" i="1" s="1"/>
  <c r="D16" i="1"/>
  <c r="E16" i="1" s="1"/>
  <c r="D17" i="1"/>
  <c r="E17" i="1" s="1"/>
  <c r="G17" i="1" s="1"/>
  <c r="G78" i="1" s="1"/>
  <c r="D18" i="1"/>
  <c r="E18" i="1" s="1"/>
  <c r="D19" i="1"/>
  <c r="E19" i="1" s="1"/>
  <c r="D20" i="1"/>
  <c r="E20" i="1" s="1"/>
  <c r="G20" i="1" s="1"/>
  <c r="G81" i="1" s="1"/>
  <c r="D21" i="1"/>
  <c r="E21" i="1" s="1"/>
  <c r="G21" i="1" s="1"/>
  <c r="G82" i="1" s="1"/>
  <c r="D22" i="1"/>
  <c r="E22" i="1" s="1"/>
  <c r="D23" i="1"/>
  <c r="E23" i="1" s="1"/>
  <c r="D24" i="1"/>
  <c r="E24" i="1" s="1"/>
  <c r="D25" i="1"/>
  <c r="E25" i="1" s="1"/>
  <c r="G25" i="1" s="1"/>
  <c r="G86" i="1" s="1"/>
  <c r="D26" i="1"/>
  <c r="E26" i="1" s="1"/>
  <c r="D27" i="1"/>
  <c r="E27" i="1" s="1"/>
  <c r="D28" i="1"/>
  <c r="E28" i="1" s="1"/>
  <c r="D29" i="1"/>
  <c r="E29" i="1" s="1"/>
  <c r="G29" i="1" s="1"/>
  <c r="G90" i="1" s="1"/>
  <c r="D30" i="1"/>
  <c r="E30" i="1" s="1"/>
  <c r="F30" i="1" s="1"/>
  <c r="D31" i="1"/>
  <c r="E31" i="1" s="1"/>
  <c r="D9" i="1"/>
  <c r="E9" i="1" s="1"/>
  <c r="G12" i="1" l="1"/>
  <c r="G73" i="1" s="1"/>
  <c r="F12" i="1"/>
  <c r="H12" i="1"/>
  <c r="H73" i="1" s="1"/>
  <c r="G15" i="1"/>
  <c r="F15" i="1"/>
  <c r="F76" i="1" s="1"/>
  <c r="H9" i="1"/>
  <c r="H70" i="1" s="1"/>
  <c r="F9" i="1"/>
  <c r="F34" i="1"/>
  <c r="G30" i="1"/>
  <c r="G91" i="1" s="1"/>
  <c r="G57" i="1"/>
  <c r="G118" i="1" s="1"/>
  <c r="G9" i="1"/>
  <c r="G70" i="1" s="1"/>
  <c r="H14" i="1"/>
  <c r="H75" i="1" s="1"/>
  <c r="I14" i="1"/>
  <c r="I75" i="1" s="1"/>
  <c r="F14" i="1"/>
  <c r="G14" i="1"/>
  <c r="G75" i="1" s="1"/>
  <c r="H22" i="1"/>
  <c r="H83" i="1" s="1"/>
  <c r="I22" i="1"/>
  <c r="I83" i="1" s="1"/>
  <c r="F22" i="1"/>
  <c r="G22" i="1"/>
  <c r="G83" i="1" s="1"/>
  <c r="H31" i="1"/>
  <c r="I31" i="1"/>
  <c r="I92" i="1" s="1"/>
  <c r="F31" i="1"/>
  <c r="G31" i="1"/>
  <c r="G92" i="1" s="1"/>
  <c r="H27" i="1"/>
  <c r="I27" i="1"/>
  <c r="I88" i="1" s="1"/>
  <c r="F27" i="1"/>
  <c r="G27" i="1"/>
  <c r="G88" i="1" s="1"/>
  <c r="H23" i="1"/>
  <c r="I23" i="1"/>
  <c r="I84" i="1" s="1"/>
  <c r="F23" i="1"/>
  <c r="G23" i="1"/>
  <c r="G84" i="1" s="1"/>
  <c r="H19" i="1"/>
  <c r="I19" i="1"/>
  <c r="I80" i="1" s="1"/>
  <c r="F19" i="1"/>
  <c r="G19" i="1"/>
  <c r="G80" i="1" s="1"/>
  <c r="H15" i="1"/>
  <c r="I15" i="1"/>
  <c r="I76" i="1" s="1"/>
  <c r="H11" i="1"/>
  <c r="H72" i="1" s="1"/>
  <c r="I11" i="1"/>
  <c r="I72" i="1" s="1"/>
  <c r="F11" i="1"/>
  <c r="G11" i="1"/>
  <c r="G72" i="1" s="1"/>
  <c r="H55" i="1"/>
  <c r="H116" i="1" s="1"/>
  <c r="I55" i="1"/>
  <c r="I116" i="1" s="1"/>
  <c r="F55" i="1"/>
  <c r="G55" i="1"/>
  <c r="G116" i="1" s="1"/>
  <c r="H51" i="1"/>
  <c r="H112" i="1" s="1"/>
  <c r="F51" i="1"/>
  <c r="I51" i="1"/>
  <c r="I112" i="1" s="1"/>
  <c r="G51" i="1"/>
  <c r="G112" i="1" s="1"/>
  <c r="H47" i="1"/>
  <c r="H108" i="1" s="1"/>
  <c r="F47" i="1"/>
  <c r="I47" i="1"/>
  <c r="I108" i="1" s="1"/>
  <c r="G47" i="1"/>
  <c r="G108" i="1" s="1"/>
  <c r="H43" i="1"/>
  <c r="H104" i="1" s="1"/>
  <c r="I43" i="1"/>
  <c r="I104" i="1" s="1"/>
  <c r="F43" i="1"/>
  <c r="G43" i="1"/>
  <c r="G104" i="1" s="1"/>
  <c r="H39" i="1"/>
  <c r="H100" i="1" s="1"/>
  <c r="I39" i="1"/>
  <c r="I100" i="1" s="1"/>
  <c r="F39" i="1"/>
  <c r="G39" i="1"/>
  <c r="G100" i="1" s="1"/>
  <c r="H35" i="1"/>
  <c r="H96" i="1" s="1"/>
  <c r="I35" i="1"/>
  <c r="I96" i="1" s="1"/>
  <c r="F35" i="1"/>
  <c r="G35" i="1"/>
  <c r="G96" i="1" s="1"/>
  <c r="H8" i="1"/>
  <c r="H69" i="1" s="1"/>
  <c r="E58" i="1"/>
  <c r="G8" i="1"/>
  <c r="G69" i="1" s="1"/>
  <c r="I8" i="1"/>
  <c r="I69" i="1" s="1"/>
  <c r="F8" i="1"/>
  <c r="H24" i="1"/>
  <c r="H85" i="1" s="1"/>
  <c r="I24" i="1"/>
  <c r="I85" i="1" s="1"/>
  <c r="H16" i="1"/>
  <c r="H77" i="1" s="1"/>
  <c r="I16" i="1"/>
  <c r="I77" i="1" s="1"/>
  <c r="H26" i="1"/>
  <c r="H87" i="1" s="1"/>
  <c r="I26" i="1"/>
  <c r="I87" i="1" s="1"/>
  <c r="H10" i="1"/>
  <c r="H71" i="1" s="1"/>
  <c r="I10" i="1"/>
  <c r="I71" i="1" s="1"/>
  <c r="H40" i="1"/>
  <c r="H101" i="1" s="1"/>
  <c r="F40" i="1"/>
  <c r="I40" i="1"/>
  <c r="I101" i="1" s="1"/>
  <c r="G26" i="1"/>
  <c r="G87" i="1" s="1"/>
  <c r="G16" i="1"/>
  <c r="G77" i="1" s="1"/>
  <c r="G10" i="1"/>
  <c r="G71" i="1" s="1"/>
  <c r="F26" i="1"/>
  <c r="F16" i="1"/>
  <c r="G40" i="1"/>
  <c r="G101" i="1" s="1"/>
  <c r="H30" i="1"/>
  <c r="H91" i="1" s="1"/>
  <c r="I30" i="1"/>
  <c r="I91" i="1" s="1"/>
  <c r="H50" i="1"/>
  <c r="H111" i="1" s="1"/>
  <c r="I50" i="1"/>
  <c r="I111" i="1" s="1"/>
  <c r="F50" i="1"/>
  <c r="H46" i="1"/>
  <c r="H107" i="1" s="1"/>
  <c r="I46" i="1"/>
  <c r="I107" i="1" s="1"/>
  <c r="F46" i="1"/>
  <c r="H42" i="1"/>
  <c r="H103" i="1" s="1"/>
  <c r="F42" i="1"/>
  <c r="I42" i="1"/>
  <c r="I103" i="1" s="1"/>
  <c r="H38" i="1"/>
  <c r="H99" i="1" s="1"/>
  <c r="F38" i="1"/>
  <c r="I38" i="1"/>
  <c r="I99" i="1" s="1"/>
  <c r="H34" i="1"/>
  <c r="H95" i="1" s="1"/>
  <c r="I34" i="1"/>
  <c r="I95" i="1" s="1"/>
  <c r="H52" i="1"/>
  <c r="H113" i="1" s="1"/>
  <c r="I52" i="1"/>
  <c r="I113" i="1" s="1"/>
  <c r="F52" i="1"/>
  <c r="H44" i="1"/>
  <c r="H105" i="1" s="1"/>
  <c r="F44" i="1"/>
  <c r="I44" i="1"/>
  <c r="I105" i="1" s="1"/>
  <c r="H36" i="1"/>
  <c r="H97" i="1" s="1"/>
  <c r="F36" i="1"/>
  <c r="I36" i="1"/>
  <c r="I97" i="1" s="1"/>
  <c r="H56" i="1"/>
  <c r="H117" i="1" s="1"/>
  <c r="I56" i="1"/>
  <c r="I117" i="1" s="1"/>
  <c r="G56" i="1"/>
  <c r="G117" i="1" s="1"/>
  <c r="H28" i="1"/>
  <c r="H89" i="1" s="1"/>
  <c r="I28" i="1"/>
  <c r="I89" i="1" s="1"/>
  <c r="H20" i="1"/>
  <c r="H81" i="1" s="1"/>
  <c r="I20" i="1"/>
  <c r="I81" i="1" s="1"/>
  <c r="I12" i="1"/>
  <c r="I73" i="1" s="1"/>
  <c r="H18" i="1"/>
  <c r="H79" i="1" s="1"/>
  <c r="I18" i="1"/>
  <c r="I79" i="1" s="1"/>
  <c r="H48" i="1"/>
  <c r="H109" i="1" s="1"/>
  <c r="I48" i="1"/>
  <c r="I109" i="1" s="1"/>
  <c r="F48" i="1"/>
  <c r="H32" i="1"/>
  <c r="H93" i="1" s="1"/>
  <c r="I32" i="1"/>
  <c r="I93" i="1" s="1"/>
  <c r="G32" i="1"/>
  <c r="G93" i="1" s="1"/>
  <c r="G28" i="1"/>
  <c r="G89" i="1" s="1"/>
  <c r="G24" i="1"/>
  <c r="G85" i="1" s="1"/>
  <c r="G18" i="1"/>
  <c r="G79" i="1" s="1"/>
  <c r="D58" i="1"/>
  <c r="F32" i="1"/>
  <c r="F28" i="1"/>
  <c r="F24" i="1"/>
  <c r="F20" i="1"/>
  <c r="F18" i="1"/>
  <c r="F10" i="1"/>
  <c r="H54" i="1"/>
  <c r="H115" i="1" s="1"/>
  <c r="I54" i="1"/>
  <c r="I115" i="1" s="1"/>
  <c r="H29" i="1"/>
  <c r="H90" i="1" s="1"/>
  <c r="I29" i="1"/>
  <c r="I90" i="1" s="1"/>
  <c r="H25" i="1"/>
  <c r="H86" i="1" s="1"/>
  <c r="I25" i="1"/>
  <c r="I86" i="1" s="1"/>
  <c r="H21" i="1"/>
  <c r="H82" i="1" s="1"/>
  <c r="I21" i="1"/>
  <c r="I82" i="1" s="1"/>
  <c r="H17" i="1"/>
  <c r="H78" i="1" s="1"/>
  <c r="I17" i="1"/>
  <c r="I78" i="1" s="1"/>
  <c r="H13" i="1"/>
  <c r="H74" i="1" s="1"/>
  <c r="I13" i="1"/>
  <c r="I74" i="1" s="1"/>
  <c r="H57" i="1"/>
  <c r="H118" i="1" s="1"/>
  <c r="I57" i="1"/>
  <c r="I118" i="1" s="1"/>
  <c r="H53" i="1"/>
  <c r="H114" i="1" s="1"/>
  <c r="I53" i="1"/>
  <c r="I114" i="1" s="1"/>
  <c r="F53" i="1"/>
  <c r="H49" i="1"/>
  <c r="H110" i="1" s="1"/>
  <c r="F49" i="1"/>
  <c r="I49" i="1"/>
  <c r="I110" i="1" s="1"/>
  <c r="H45" i="1"/>
  <c r="H106" i="1" s="1"/>
  <c r="I45" i="1"/>
  <c r="I106" i="1" s="1"/>
  <c r="F45" i="1"/>
  <c r="H41" i="1"/>
  <c r="H102" i="1" s="1"/>
  <c r="I41" i="1"/>
  <c r="I102" i="1" s="1"/>
  <c r="F41" i="1"/>
  <c r="H37" i="1"/>
  <c r="H98" i="1" s="1"/>
  <c r="F37" i="1"/>
  <c r="I37" i="1"/>
  <c r="I98" i="1" s="1"/>
  <c r="H33" i="1"/>
  <c r="H94" i="1" s="1"/>
  <c r="I33" i="1"/>
  <c r="I94" i="1" s="1"/>
  <c r="F33" i="1"/>
  <c r="F29" i="1"/>
  <c r="F25" i="1"/>
  <c r="F21" i="1"/>
  <c r="F17" i="1"/>
  <c r="F13" i="1"/>
  <c r="F56" i="1"/>
  <c r="F54" i="1"/>
  <c r="G50" i="1"/>
  <c r="G111" i="1" s="1"/>
  <c r="G46" i="1"/>
  <c r="G107" i="1" s="1"/>
  <c r="G42" i="1"/>
  <c r="G103" i="1" s="1"/>
  <c r="G38" i="1"/>
  <c r="G99" i="1" s="1"/>
  <c r="I9" i="1"/>
  <c r="I70" i="1" s="1"/>
  <c r="I122" i="1" l="1"/>
  <c r="I119" i="1"/>
  <c r="J15" i="1"/>
  <c r="K15" i="1" s="1"/>
  <c r="H76" i="1"/>
  <c r="J19" i="1"/>
  <c r="K19" i="1" s="1"/>
  <c r="H80" i="1"/>
  <c r="J23" i="1"/>
  <c r="H84" i="1"/>
  <c r="J27" i="1"/>
  <c r="K27" i="1" s="1"/>
  <c r="H88" i="1"/>
  <c r="J31" i="1"/>
  <c r="H92" i="1"/>
  <c r="J35" i="1"/>
  <c r="J11" i="1"/>
  <c r="J50" i="1"/>
  <c r="J20" i="1"/>
  <c r="J37" i="1"/>
  <c r="J53" i="1"/>
  <c r="J38" i="1"/>
  <c r="J30" i="1"/>
  <c r="K35" i="1"/>
  <c r="J45" i="1"/>
  <c r="J36" i="1"/>
  <c r="J44" i="1"/>
  <c r="J40" i="1"/>
  <c r="J10" i="1"/>
  <c r="J9" i="1"/>
  <c r="J42" i="1"/>
  <c r="J56" i="1"/>
  <c r="J33" i="1"/>
  <c r="J41" i="1"/>
  <c r="J48" i="1"/>
  <c r="J52" i="1"/>
  <c r="J28" i="1"/>
  <c r="I58" i="1"/>
  <c r="I121" i="1" s="1"/>
  <c r="J25" i="1"/>
  <c r="J57" i="1"/>
  <c r="J43" i="1"/>
  <c r="J51" i="1"/>
  <c r="J22" i="1"/>
  <c r="J12" i="1"/>
  <c r="J34" i="1"/>
  <c r="J26" i="1"/>
  <c r="G58" i="1"/>
  <c r="J49" i="1"/>
  <c r="H58" i="1"/>
  <c r="H121" i="1" s="1"/>
  <c r="J46" i="1"/>
  <c r="J17" i="1"/>
  <c r="J18" i="1"/>
  <c r="J32" i="1"/>
  <c r="J16" i="1"/>
  <c r="J8" i="1"/>
  <c r="J39" i="1"/>
  <c r="J47" i="1"/>
  <c r="J55" i="1"/>
  <c r="J14" i="1"/>
  <c r="J54" i="1"/>
  <c r="J13" i="1"/>
  <c r="J21" i="1"/>
  <c r="J29" i="1"/>
  <c r="J24" i="1"/>
  <c r="F58" i="1"/>
  <c r="H122" i="1" l="1"/>
  <c r="F59" i="1"/>
  <c r="F60" i="1" s="1"/>
  <c r="H59" i="1"/>
  <c r="H60" i="1" s="1"/>
  <c r="G59" i="1"/>
  <c r="G60" i="1" s="1"/>
  <c r="I59" i="1"/>
  <c r="I60" i="1" s="1"/>
  <c r="H119" i="1"/>
  <c r="K56" i="1"/>
  <c r="K31" i="1"/>
  <c r="K52" i="1"/>
  <c r="K13" i="1"/>
  <c r="K32" i="1"/>
  <c r="K49" i="1"/>
  <c r="K12" i="1"/>
  <c r="K48" i="1"/>
  <c r="K44" i="1"/>
  <c r="K38" i="1"/>
  <c r="K54" i="1"/>
  <c r="K57" i="1"/>
  <c r="K41" i="1"/>
  <c r="K36" i="1"/>
  <c r="K53" i="1"/>
  <c r="K29" i="1"/>
  <c r="K14" i="1"/>
  <c r="K8" i="1"/>
  <c r="K17" i="1"/>
  <c r="K26" i="1"/>
  <c r="K51" i="1"/>
  <c r="K25" i="1"/>
  <c r="K20" i="1"/>
  <c r="K33" i="1"/>
  <c r="K10" i="1"/>
  <c r="K45" i="1"/>
  <c r="K30" i="1"/>
  <c r="K37" i="1"/>
  <c r="K47" i="1"/>
  <c r="K42" i="1"/>
  <c r="K50" i="1"/>
  <c r="K24" i="1"/>
  <c r="K39" i="1"/>
  <c r="K18" i="1"/>
  <c r="K22" i="1"/>
  <c r="K28" i="1"/>
  <c r="K9" i="1"/>
  <c r="K21" i="1"/>
  <c r="K55" i="1"/>
  <c r="K16" i="1"/>
  <c r="K46" i="1"/>
  <c r="K34" i="1"/>
  <c r="K43" i="1"/>
  <c r="K23" i="1"/>
  <c r="K40" i="1"/>
  <c r="K11" i="1"/>
  <c r="J58" i="1"/>
  <c r="E64" i="1" s="1"/>
  <c r="K58" i="1" l="1"/>
  <c r="J59" i="1"/>
  <c r="J60" i="1" s="1"/>
  <c r="D64" i="1" l="1"/>
  <c r="I61" i="1"/>
  <c r="F61" i="1"/>
  <c r="F234" i="1" s="1"/>
  <c r="G61" i="1"/>
  <c r="H61" i="1"/>
  <c r="K59" i="1"/>
  <c r="K60" i="1" s="1"/>
  <c r="I62" i="1" l="1"/>
  <c r="I180" i="1" s="1"/>
  <c r="I234" i="1"/>
  <c r="G62" i="1"/>
  <c r="G180" i="1" s="1"/>
  <c r="G234" i="1"/>
  <c r="H62" i="1"/>
  <c r="H180" i="1" s="1"/>
  <c r="H234" i="1"/>
  <c r="L58" i="1"/>
  <c r="K64" i="1" s="1"/>
  <c r="G158" i="1"/>
  <c r="G216" i="1" s="1"/>
  <c r="G165" i="1"/>
  <c r="G223" i="1" s="1"/>
  <c r="G146" i="1"/>
  <c r="G204" i="1" s="1"/>
  <c r="G162" i="1"/>
  <c r="G220" i="1" s="1"/>
  <c r="G134" i="1"/>
  <c r="G192" i="1" s="1"/>
  <c r="G137" i="1"/>
  <c r="G195" i="1" s="1"/>
  <c r="G153" i="1"/>
  <c r="G211" i="1" s="1"/>
  <c r="G130" i="1"/>
  <c r="G188" i="1" s="1"/>
  <c r="G166" i="1"/>
  <c r="G224" i="1" s="1"/>
  <c r="G170" i="1"/>
  <c r="G228" i="1" s="1"/>
  <c r="G142" i="1"/>
  <c r="G200" i="1" s="1"/>
  <c r="G161" i="1"/>
  <c r="G219" i="1" s="1"/>
  <c r="G138" i="1"/>
  <c r="G196" i="1" s="1"/>
  <c r="G151" i="1"/>
  <c r="G209" i="1" s="1"/>
  <c r="G150" i="1"/>
  <c r="G208" i="1" s="1"/>
  <c r="G169" i="1"/>
  <c r="G227" i="1" s="1"/>
  <c r="G171" i="1"/>
  <c r="G229" i="1" s="1"/>
  <c r="G154" i="1"/>
  <c r="G212" i="1" s="1"/>
  <c r="G167" i="1"/>
  <c r="G225" i="1" s="1"/>
  <c r="H149" i="1"/>
  <c r="H207" i="1" s="1"/>
  <c r="H161" i="1"/>
  <c r="H219" i="1" s="1"/>
  <c r="G139" i="1"/>
  <c r="G197" i="1" s="1"/>
  <c r="H146" i="1"/>
  <c r="H204" i="1" s="1"/>
  <c r="H167" i="1"/>
  <c r="H225" i="1" s="1"/>
  <c r="H164" i="1"/>
  <c r="H222" i="1" s="1"/>
  <c r="G174" i="1"/>
  <c r="G232" i="1" s="1"/>
  <c r="H166" i="1"/>
  <c r="H224" i="1" s="1"/>
  <c r="H162" i="1"/>
  <c r="H220" i="1" s="1"/>
  <c r="H171" i="1"/>
  <c r="H229" i="1" s="1"/>
  <c r="H159" i="1"/>
  <c r="H217" i="1" s="1"/>
  <c r="H131" i="1"/>
  <c r="H189" i="1" s="1"/>
  <c r="H157" i="1"/>
  <c r="H215" i="1" s="1"/>
  <c r="H141" i="1"/>
  <c r="H199" i="1" s="1"/>
  <c r="F70" i="1"/>
  <c r="H138" i="1"/>
  <c r="H196" i="1" s="1"/>
  <c r="H137" i="1"/>
  <c r="H195" i="1" s="1"/>
  <c r="H128" i="1"/>
  <c r="H186" i="1" s="1"/>
  <c r="G129" i="1"/>
  <c r="G187" i="1" s="1"/>
  <c r="I162" i="1"/>
  <c r="I220" i="1" s="1"/>
  <c r="I134" i="1"/>
  <c r="I192" i="1" s="1"/>
  <c r="I171" i="1"/>
  <c r="I229" i="1" s="1"/>
  <c r="I165" i="1"/>
  <c r="I223" i="1" s="1"/>
  <c r="I145" i="1"/>
  <c r="I203" i="1" s="1"/>
  <c r="I161" i="1"/>
  <c r="I219" i="1" s="1"/>
  <c r="I155" i="1"/>
  <c r="I213" i="1" s="1"/>
  <c r="I147" i="1"/>
  <c r="I205" i="1" s="1"/>
  <c r="G128" i="1"/>
  <c r="G186" i="1" s="1"/>
  <c r="I136" i="1"/>
  <c r="I194" i="1" s="1"/>
  <c r="I144" i="1"/>
  <c r="I202" i="1" s="1"/>
  <c r="G147" i="1"/>
  <c r="G205" i="1" s="1"/>
  <c r="H158" i="1"/>
  <c r="H216" i="1" s="1"/>
  <c r="G173" i="1"/>
  <c r="G231" i="1" s="1"/>
  <c r="H155" i="1"/>
  <c r="H213" i="1" s="1"/>
  <c r="H156" i="1"/>
  <c r="H214" i="1" s="1"/>
  <c r="H150" i="1"/>
  <c r="H208" i="1" s="1"/>
  <c r="H142" i="1"/>
  <c r="H200" i="1" s="1"/>
  <c r="H165" i="1"/>
  <c r="H223" i="1" s="1"/>
  <c r="H169" i="1"/>
  <c r="H227" i="1" s="1"/>
  <c r="H139" i="1"/>
  <c r="H197" i="1" s="1"/>
  <c r="I135" i="1"/>
  <c r="I193" i="1" s="1"/>
  <c r="H126" i="1"/>
  <c r="H184" i="1" s="1"/>
  <c r="I174" i="1"/>
  <c r="I232" i="1" s="1"/>
  <c r="G149" i="1"/>
  <c r="G207" i="1" s="1"/>
  <c r="I132" i="1"/>
  <c r="I190" i="1" s="1"/>
  <c r="I148" i="1"/>
  <c r="I206" i="1" s="1"/>
  <c r="I138" i="1"/>
  <c r="I196" i="1" s="1"/>
  <c r="G126" i="1"/>
  <c r="G184" i="1" s="1"/>
  <c r="G143" i="1"/>
  <c r="G201" i="1" s="1"/>
  <c r="G135" i="1"/>
  <c r="G193" i="1" s="1"/>
  <c r="I143" i="1"/>
  <c r="I201" i="1" s="1"/>
  <c r="I166" i="1"/>
  <c r="I224" i="1" s="1"/>
  <c r="G157" i="1"/>
  <c r="G215" i="1" s="1"/>
  <c r="I152" i="1"/>
  <c r="I210" i="1" s="1"/>
  <c r="I128" i="1"/>
  <c r="I186" i="1" s="1"/>
  <c r="G131" i="1"/>
  <c r="G189" i="1" s="1"/>
  <c r="H151" i="1"/>
  <c r="H209" i="1" s="1"/>
  <c r="H160" i="1"/>
  <c r="H218" i="1" s="1"/>
  <c r="H127" i="1"/>
  <c r="H185" i="1" s="1"/>
  <c r="G160" i="1"/>
  <c r="G218" i="1" s="1"/>
  <c r="I139" i="1"/>
  <c r="I197" i="1" s="1"/>
  <c r="I170" i="1"/>
  <c r="I228" i="1" s="1"/>
  <c r="G133" i="1"/>
  <c r="G191" i="1" s="1"/>
  <c r="I150" i="1"/>
  <c r="I208" i="1" s="1"/>
  <c r="I173" i="1"/>
  <c r="I231" i="1" s="1"/>
  <c r="I133" i="1"/>
  <c r="I191" i="1" s="1"/>
  <c r="I154" i="1"/>
  <c r="I212" i="1" s="1"/>
  <c r="H134" i="1"/>
  <c r="H192" i="1" s="1"/>
  <c r="I149" i="1"/>
  <c r="I207" i="1" s="1"/>
  <c r="H129" i="1"/>
  <c r="H187" i="1" s="1"/>
  <c r="I153" i="1"/>
  <c r="I211" i="1" s="1"/>
  <c r="G127" i="1"/>
  <c r="G185" i="1" s="1"/>
  <c r="I141" i="1"/>
  <c r="I199" i="1" s="1"/>
  <c r="I168" i="1"/>
  <c r="I226" i="1" s="1"/>
  <c r="I126" i="1"/>
  <c r="I184" i="1" s="1"/>
  <c r="I130" i="1"/>
  <c r="I188" i="1" s="1"/>
  <c r="G141" i="1"/>
  <c r="G199" i="1" s="1"/>
  <c r="I137" i="1"/>
  <c r="I195" i="1" s="1"/>
  <c r="I167" i="1"/>
  <c r="I225" i="1" s="1"/>
  <c r="I156" i="1"/>
  <c r="I214" i="1" s="1"/>
  <c r="I172" i="1"/>
  <c r="I230" i="1" s="1"/>
  <c r="G136" i="1"/>
  <c r="G194" i="1" s="1"/>
  <c r="G148" i="1"/>
  <c r="G206" i="1" s="1"/>
  <c r="H170" i="1"/>
  <c r="H228" i="1" s="1"/>
  <c r="H153" i="1"/>
  <c r="H211" i="1" s="1"/>
  <c r="H152" i="1"/>
  <c r="H210" i="1" s="1"/>
  <c r="H168" i="1"/>
  <c r="H226" i="1" s="1"/>
  <c r="H173" i="1"/>
  <c r="H231" i="1" s="1"/>
  <c r="H163" i="1"/>
  <c r="H221" i="1" s="1"/>
  <c r="H133" i="1"/>
  <c r="H191" i="1" s="1"/>
  <c r="G156" i="1"/>
  <c r="G214" i="1" s="1"/>
  <c r="G164" i="1"/>
  <c r="G222" i="1" s="1"/>
  <c r="G172" i="1"/>
  <c r="G230" i="1" s="1"/>
  <c r="I131" i="1"/>
  <c r="I189" i="1" s="1"/>
  <c r="G144" i="1"/>
  <c r="G202" i="1" s="1"/>
  <c r="H135" i="1"/>
  <c r="H193" i="1" s="1"/>
  <c r="H172" i="1"/>
  <c r="H230" i="1" s="1"/>
  <c r="G163" i="1"/>
  <c r="G221" i="1" s="1"/>
  <c r="H174" i="1"/>
  <c r="H232" i="1" s="1"/>
  <c r="H145" i="1"/>
  <c r="H203" i="1" s="1"/>
  <c r="H147" i="1"/>
  <c r="H205" i="1" s="1"/>
  <c r="H143" i="1"/>
  <c r="H201" i="1" s="1"/>
  <c r="G155" i="1"/>
  <c r="G213" i="1" s="1"/>
  <c r="G145" i="1"/>
  <c r="G203" i="1" s="1"/>
  <c r="I163" i="1"/>
  <c r="I221" i="1" s="1"/>
  <c r="G159" i="1"/>
  <c r="G217" i="1" s="1"/>
  <c r="I142" i="1"/>
  <c r="I200" i="1" s="1"/>
  <c r="I129" i="1"/>
  <c r="I187" i="1" s="1"/>
  <c r="I169" i="1"/>
  <c r="I227" i="1" s="1"/>
  <c r="I157" i="1"/>
  <c r="I215" i="1" s="1"/>
  <c r="I140" i="1"/>
  <c r="I198" i="1" s="1"/>
  <c r="H130" i="1"/>
  <c r="H188" i="1" s="1"/>
  <c r="I159" i="1"/>
  <c r="I217" i="1" s="1"/>
  <c r="I158" i="1"/>
  <c r="I216" i="1" s="1"/>
  <c r="I164" i="1"/>
  <c r="I222" i="1" s="1"/>
  <c r="F132" i="1"/>
  <c r="F190" i="1" s="1"/>
  <c r="I146" i="1"/>
  <c r="I204" i="1" s="1"/>
  <c r="I151" i="1"/>
  <c r="I209" i="1" s="1"/>
  <c r="I160" i="1"/>
  <c r="I218" i="1" s="1"/>
  <c r="G140" i="1"/>
  <c r="G198" i="1" s="1"/>
  <c r="H154" i="1"/>
  <c r="H212" i="1" s="1"/>
  <c r="I127" i="1"/>
  <c r="I185" i="1" s="1"/>
  <c r="G152" i="1"/>
  <c r="G210" i="1" s="1"/>
  <c r="G168" i="1"/>
  <c r="G226" i="1" s="1"/>
  <c r="H140" i="1"/>
  <c r="H198" i="1" s="1"/>
  <c r="H148" i="1"/>
  <c r="H206" i="1" s="1"/>
  <c r="H144" i="1"/>
  <c r="H202" i="1" s="1"/>
  <c r="F121" i="1"/>
  <c r="H136" i="1"/>
  <c r="H194" i="1" s="1"/>
  <c r="G121" i="1"/>
  <c r="H132" i="1"/>
  <c r="H190" i="1" s="1"/>
  <c r="F91" i="1"/>
  <c r="F118" i="1"/>
  <c r="F117" i="1"/>
  <c r="K117" i="1" s="1"/>
  <c r="F114" i="1"/>
  <c r="F89" i="1"/>
  <c r="F108" i="1"/>
  <c r="G76" i="1"/>
  <c r="F74" i="1"/>
  <c r="F104" i="1"/>
  <c r="F79" i="1"/>
  <c r="F113" i="1"/>
  <c r="F88" i="1"/>
  <c r="F99" i="1"/>
  <c r="F94" i="1"/>
  <c r="F106" i="1"/>
  <c r="H125" i="1"/>
  <c r="H183" i="1" s="1"/>
  <c r="F80" i="1"/>
  <c r="F87" i="1"/>
  <c r="F111" i="1"/>
  <c r="F82" i="1"/>
  <c r="F109" i="1"/>
  <c r="F84" i="1"/>
  <c r="I125" i="1"/>
  <c r="I183" i="1" s="1"/>
  <c r="F86" i="1"/>
  <c r="F81" i="1"/>
  <c r="F73" i="1"/>
  <c r="F101" i="1"/>
  <c r="F72" i="1"/>
  <c r="F78" i="1"/>
  <c r="F112" i="1"/>
  <c r="F85" i="1"/>
  <c r="F105" i="1"/>
  <c r="F93" i="1"/>
  <c r="K93" i="1" s="1"/>
  <c r="F77" i="1"/>
  <c r="F69" i="1"/>
  <c r="F92" i="1"/>
  <c r="F102" i="1"/>
  <c r="F103" i="1"/>
  <c r="F90" i="1"/>
  <c r="G125" i="1"/>
  <c r="G183" i="1" s="1"/>
  <c r="F98" i="1"/>
  <c r="F97" i="1"/>
  <c r="F107" i="1"/>
  <c r="F116" i="1"/>
  <c r="F115" i="1"/>
  <c r="F83" i="1"/>
  <c r="F100" i="1"/>
  <c r="F95" i="1"/>
  <c r="F71" i="1"/>
  <c r="F96" i="1"/>
  <c r="F110" i="1"/>
  <c r="F75" i="1"/>
  <c r="K61" i="1"/>
  <c r="F62" i="1"/>
  <c r="F180" i="1" s="1"/>
  <c r="K76" i="1"/>
  <c r="K234" i="1" l="1"/>
  <c r="L64" i="1"/>
  <c r="G122" i="1"/>
  <c r="K89" i="1"/>
  <c r="F125" i="1"/>
  <c r="F183" i="1" s="1"/>
  <c r="F122" i="1"/>
  <c r="F152" i="1"/>
  <c r="F210" i="1" s="1"/>
  <c r="F153" i="1"/>
  <c r="F211" i="1" s="1"/>
  <c r="F274" i="1" s="1"/>
  <c r="F331" i="1" s="1"/>
  <c r="F133" i="1"/>
  <c r="K73" i="1"/>
  <c r="F129" i="1"/>
  <c r="F143" i="1"/>
  <c r="F201" i="1" s="1"/>
  <c r="F150" i="1"/>
  <c r="F208" i="1" s="1"/>
  <c r="F271" i="1" s="1"/>
  <c r="F328" i="1" s="1"/>
  <c r="F164" i="1"/>
  <c r="K164" i="1" s="1"/>
  <c r="M164" i="1" s="1"/>
  <c r="M342" i="1" s="1"/>
  <c r="F131" i="1"/>
  <c r="F189" i="1" s="1"/>
  <c r="F171" i="1"/>
  <c r="F158" i="1"/>
  <c r="F216" i="1" s="1"/>
  <c r="F279" i="1" s="1"/>
  <c r="F336" i="1" s="1"/>
  <c r="K78" i="1"/>
  <c r="F134" i="1"/>
  <c r="F165" i="1"/>
  <c r="F223" i="1" s="1"/>
  <c r="F286" i="1" s="1"/>
  <c r="F343" i="1" s="1"/>
  <c r="F136" i="1"/>
  <c r="K136" i="1" s="1"/>
  <c r="M136" i="1" s="1"/>
  <c r="M314" i="1" s="1"/>
  <c r="F160" i="1"/>
  <c r="F218" i="1" s="1"/>
  <c r="F147" i="1"/>
  <c r="F151" i="1"/>
  <c r="F209" i="1" s="1"/>
  <c r="K116" i="1"/>
  <c r="F172" i="1"/>
  <c r="F148" i="1"/>
  <c r="F161" i="1"/>
  <c r="F219" i="1" s="1"/>
  <c r="K72" i="1"/>
  <c r="F128" i="1"/>
  <c r="K128" i="1" s="1"/>
  <c r="M128" i="1" s="1"/>
  <c r="M306" i="1" s="1"/>
  <c r="F142" i="1"/>
  <c r="F200" i="1" s="1"/>
  <c r="F138" i="1"/>
  <c r="H175" i="1"/>
  <c r="F144" i="1"/>
  <c r="F202" i="1" s="1"/>
  <c r="F130" i="1"/>
  <c r="F188" i="1" s="1"/>
  <c r="F170" i="1"/>
  <c r="F139" i="1"/>
  <c r="F197" i="1" s="1"/>
  <c r="F159" i="1"/>
  <c r="F217" i="1" s="1"/>
  <c r="F168" i="1"/>
  <c r="F140" i="1"/>
  <c r="K140" i="1" s="1"/>
  <c r="M140" i="1" s="1"/>
  <c r="M318" i="1" s="1"/>
  <c r="F135" i="1"/>
  <c r="F193" i="1" s="1"/>
  <c r="F256" i="1" s="1"/>
  <c r="F313" i="1" s="1"/>
  <c r="F174" i="1"/>
  <c r="F232" i="1" s="1"/>
  <c r="F295" i="1" s="1"/>
  <c r="F352" i="1" s="1"/>
  <c r="F127" i="1"/>
  <c r="F185" i="1" s="1"/>
  <c r="K98" i="1"/>
  <c r="F154" i="1"/>
  <c r="F212" i="1" s="1"/>
  <c r="F149" i="1"/>
  <c r="F207" i="1" s="1"/>
  <c r="K81" i="1"/>
  <c r="F137" i="1"/>
  <c r="F155" i="1"/>
  <c r="F213" i="1" s="1"/>
  <c r="F145" i="1"/>
  <c r="F126" i="1"/>
  <c r="F184" i="1" s="1"/>
  <c r="F247" i="1" s="1"/>
  <c r="F304" i="1" s="1"/>
  <c r="F166" i="1"/>
  <c r="F156" i="1"/>
  <c r="K156" i="1" s="1"/>
  <c r="M156" i="1" s="1"/>
  <c r="M334" i="1" s="1"/>
  <c r="F163" i="1"/>
  <c r="F146" i="1"/>
  <c r="K146" i="1" s="1"/>
  <c r="M146" i="1" s="1"/>
  <c r="M324" i="1" s="1"/>
  <c r="F141" i="1"/>
  <c r="F157" i="1"/>
  <c r="F215" i="1" s="1"/>
  <c r="I175" i="1"/>
  <c r="F167" i="1"/>
  <c r="K167" i="1" s="1"/>
  <c r="M167" i="1" s="1"/>
  <c r="M345" i="1" s="1"/>
  <c r="F162" i="1"/>
  <c r="F220" i="1" s="1"/>
  <c r="F169" i="1"/>
  <c r="F227" i="1" s="1"/>
  <c r="F290" i="1" s="1"/>
  <c r="F347" i="1" s="1"/>
  <c r="G132" i="1"/>
  <c r="G175" i="1" s="1"/>
  <c r="F173" i="1"/>
  <c r="K180" i="1"/>
  <c r="K112" i="1"/>
  <c r="K115" i="1"/>
  <c r="K92" i="1"/>
  <c r="K118" i="1"/>
  <c r="K111" i="1"/>
  <c r="K77" i="1"/>
  <c r="K87" i="1"/>
  <c r="K103" i="1"/>
  <c r="K79" i="1"/>
  <c r="K91" i="1"/>
  <c r="K99" i="1"/>
  <c r="K110" i="1"/>
  <c r="K70" i="1"/>
  <c r="K71" i="1"/>
  <c r="K69" i="1"/>
  <c r="K82" i="1"/>
  <c r="K94" i="1"/>
  <c r="K83" i="1"/>
  <c r="K100" i="1"/>
  <c r="K108" i="1"/>
  <c r="K85" i="1"/>
  <c r="K172" i="1"/>
  <c r="M172" i="1" s="1"/>
  <c r="M350" i="1" s="1"/>
  <c r="K95" i="1"/>
  <c r="K104" i="1"/>
  <c r="G119" i="1"/>
  <c r="K101" i="1"/>
  <c r="K109" i="1"/>
  <c r="K88" i="1"/>
  <c r="K86" i="1"/>
  <c r="K102" i="1"/>
  <c r="K97" i="1"/>
  <c r="K75" i="1"/>
  <c r="K96" i="1"/>
  <c r="K74" i="1"/>
  <c r="K84" i="1"/>
  <c r="K90" i="1"/>
  <c r="K114" i="1"/>
  <c r="K80" i="1"/>
  <c r="K105" i="1"/>
  <c r="K106" i="1"/>
  <c r="K107" i="1"/>
  <c r="K113" i="1"/>
  <c r="F119" i="1"/>
  <c r="K62" i="1"/>
  <c r="K152" i="1" l="1"/>
  <c r="M152" i="1" s="1"/>
  <c r="M330" i="1" s="1"/>
  <c r="F264" i="1"/>
  <c r="F321" i="1" s="1"/>
  <c r="K130" i="1"/>
  <c r="M130" i="1" s="1"/>
  <c r="M308" i="1" s="1"/>
  <c r="K127" i="1"/>
  <c r="M127" i="1" s="1"/>
  <c r="M305" i="1" s="1"/>
  <c r="K131" i="1"/>
  <c r="M131" i="1" s="1"/>
  <c r="M309" i="1" s="1"/>
  <c r="K161" i="1"/>
  <c r="M161" i="1" s="1"/>
  <c r="M339" i="1" s="1"/>
  <c r="F195" i="1"/>
  <c r="F196" i="1"/>
  <c r="F199" i="1"/>
  <c r="F224" i="1"/>
  <c r="F205" i="1"/>
  <c r="K205" i="1" s="1"/>
  <c r="F192" i="1"/>
  <c r="F229" i="1"/>
  <c r="F198" i="1"/>
  <c r="F231" i="1"/>
  <c r="F228" i="1"/>
  <c r="K202" i="1"/>
  <c r="K218" i="1"/>
  <c r="F203" i="1"/>
  <c r="F194" i="1"/>
  <c r="K194" i="1" s="1"/>
  <c r="F187" i="1"/>
  <c r="F214" i="1"/>
  <c r="F230" i="1"/>
  <c r="F226" i="1"/>
  <c r="K226" i="1" s="1"/>
  <c r="G190" i="1"/>
  <c r="G253" i="1" s="1"/>
  <c r="G310" i="1" s="1"/>
  <c r="F225" i="1"/>
  <c r="F204" i="1"/>
  <c r="F186" i="1"/>
  <c r="K213" i="1"/>
  <c r="K197" i="1"/>
  <c r="F191" i="1"/>
  <c r="F222" i="1"/>
  <c r="F206" i="1"/>
  <c r="F221" i="1"/>
  <c r="F284" i="1" s="1"/>
  <c r="F341" i="1" s="1"/>
  <c r="K149" i="1"/>
  <c r="M149" i="1" s="1"/>
  <c r="M327" i="1" s="1"/>
  <c r="K162" i="1"/>
  <c r="M162" i="1" s="1"/>
  <c r="M340" i="1" s="1"/>
  <c r="K232" i="1"/>
  <c r="K209" i="1"/>
  <c r="K151" i="1"/>
  <c r="M151" i="1" s="1"/>
  <c r="M329" i="1" s="1"/>
  <c r="K216" i="1"/>
  <c r="K208" i="1"/>
  <c r="K223" i="1"/>
  <c r="K211" i="1"/>
  <c r="H240" i="1"/>
  <c r="K193" i="1"/>
  <c r="K201" i="1"/>
  <c r="K184" i="1"/>
  <c r="H233" i="1"/>
  <c r="H235" i="1" s="1"/>
  <c r="H242" i="1" s="1"/>
  <c r="I240" i="1"/>
  <c r="K158" i="1"/>
  <c r="M158" i="1" s="1"/>
  <c r="M336" i="1" s="1"/>
  <c r="N336" i="1" s="1"/>
  <c r="K137" i="1"/>
  <c r="M137" i="1" s="1"/>
  <c r="M315" i="1" s="1"/>
  <c r="K169" i="1"/>
  <c r="M169" i="1" s="1"/>
  <c r="M347" i="1" s="1"/>
  <c r="N347" i="1" s="1"/>
  <c r="K154" i="1"/>
  <c r="M154" i="1" s="1"/>
  <c r="M332" i="1" s="1"/>
  <c r="K142" i="1"/>
  <c r="M142" i="1" s="1"/>
  <c r="M320" i="1" s="1"/>
  <c r="K134" i="1"/>
  <c r="M134" i="1" s="1"/>
  <c r="M312" i="1" s="1"/>
  <c r="K157" i="1"/>
  <c r="M157" i="1" s="1"/>
  <c r="M335" i="1" s="1"/>
  <c r="K159" i="1"/>
  <c r="M159" i="1" s="1"/>
  <c r="M337" i="1" s="1"/>
  <c r="F175" i="1"/>
  <c r="K183" i="1"/>
  <c r="K222" i="1"/>
  <c r="K132" i="1"/>
  <c r="M132" i="1" s="1"/>
  <c r="M310" i="1" s="1"/>
  <c r="N310" i="1" s="1"/>
  <c r="K135" i="1"/>
  <c r="M135" i="1" s="1"/>
  <c r="M313" i="1" s="1"/>
  <c r="K126" i="1"/>
  <c r="M126" i="1" s="1"/>
  <c r="M304" i="1" s="1"/>
  <c r="N304" i="1" s="1"/>
  <c r="K163" i="1"/>
  <c r="M163" i="1" s="1"/>
  <c r="M341" i="1" s="1"/>
  <c r="I233" i="1"/>
  <c r="I235" i="1" s="1"/>
  <c r="I242" i="1" s="1"/>
  <c r="K129" i="1"/>
  <c r="M129" i="1" s="1"/>
  <c r="M307" i="1" s="1"/>
  <c r="K147" i="1"/>
  <c r="M147" i="1" s="1"/>
  <c r="M325" i="1" s="1"/>
  <c r="K168" i="1"/>
  <c r="M168" i="1" s="1"/>
  <c r="M346" i="1" s="1"/>
  <c r="K170" i="1"/>
  <c r="M170" i="1" s="1"/>
  <c r="M348" i="1" s="1"/>
  <c r="K171" i="1"/>
  <c r="M171" i="1" s="1"/>
  <c r="M349" i="1" s="1"/>
  <c r="K148" i="1"/>
  <c r="M148" i="1" s="1"/>
  <c r="M326" i="1" s="1"/>
  <c r="K165" i="1"/>
  <c r="M165" i="1" s="1"/>
  <c r="M343" i="1" s="1"/>
  <c r="N343" i="1" s="1"/>
  <c r="K207" i="1"/>
  <c r="K189" i="1"/>
  <c r="K215" i="1"/>
  <c r="K186" i="1"/>
  <c r="K150" i="1"/>
  <c r="M150" i="1" s="1"/>
  <c r="M328" i="1" s="1"/>
  <c r="K138" i="1"/>
  <c r="M138" i="1" s="1"/>
  <c r="M316" i="1" s="1"/>
  <c r="K185" i="1"/>
  <c r="K220" i="1"/>
  <c r="K173" i="1"/>
  <c r="M173" i="1" s="1"/>
  <c r="M351" i="1" s="1"/>
  <c r="K155" i="1"/>
  <c r="M155" i="1" s="1"/>
  <c r="M333" i="1" s="1"/>
  <c r="K139" i="1"/>
  <c r="M139" i="1" s="1"/>
  <c r="M317" i="1" s="1"/>
  <c r="K145" i="1"/>
  <c r="M145" i="1" s="1"/>
  <c r="M323" i="1" s="1"/>
  <c r="H178" i="1"/>
  <c r="H179" i="1" s="1"/>
  <c r="H355" i="1" s="1"/>
  <c r="K160" i="1"/>
  <c r="M160" i="1" s="1"/>
  <c r="M338" i="1" s="1"/>
  <c r="I178" i="1"/>
  <c r="I179" i="1" s="1"/>
  <c r="I355" i="1" s="1"/>
  <c r="K217" i="1"/>
  <c r="K144" i="1"/>
  <c r="M144" i="1" s="1"/>
  <c r="M322" i="1" s="1"/>
  <c r="K174" i="1"/>
  <c r="M174" i="1" s="1"/>
  <c r="M352" i="1" s="1"/>
  <c r="N352" i="1" s="1"/>
  <c r="K166" i="1"/>
  <c r="M166" i="1" s="1"/>
  <c r="M344" i="1" s="1"/>
  <c r="K125" i="1"/>
  <c r="M125" i="1" s="1"/>
  <c r="M303" i="1" s="1"/>
  <c r="K212" i="1"/>
  <c r="K143" i="1"/>
  <c r="M143" i="1" s="1"/>
  <c r="M321" i="1" s="1"/>
  <c r="K141" i="1"/>
  <c r="M141" i="1" s="1"/>
  <c r="M319" i="1" s="1"/>
  <c r="K133" i="1"/>
  <c r="M133" i="1" s="1"/>
  <c r="M311" i="1" s="1"/>
  <c r="K153" i="1"/>
  <c r="M153" i="1" s="1"/>
  <c r="M331" i="1" s="1"/>
  <c r="K227" i="1"/>
  <c r="K221" i="1"/>
  <c r="K210" i="1"/>
  <c r="K188" i="1"/>
  <c r="K200" i="1"/>
  <c r="K219" i="1"/>
  <c r="K119" i="1"/>
  <c r="K120" i="1" s="1"/>
  <c r="M353" i="1" l="1"/>
  <c r="H297" i="1"/>
  <c r="I297" i="1"/>
  <c r="F240" i="1"/>
  <c r="F233" i="1"/>
  <c r="K203" i="1"/>
  <c r="K204" i="1"/>
  <c r="K225" i="1"/>
  <c r="K214" i="1"/>
  <c r="K198" i="1"/>
  <c r="K199" i="1"/>
  <c r="I241" i="1"/>
  <c r="I243" i="1" s="1"/>
  <c r="K191" i="1"/>
  <c r="K224" i="1"/>
  <c r="K206" i="1"/>
  <c r="K187" i="1"/>
  <c r="K229" i="1"/>
  <c r="K196" i="1"/>
  <c r="K230" i="1"/>
  <c r="H241" i="1"/>
  <c r="H243" i="1" s="1"/>
  <c r="K228" i="1"/>
  <c r="K192" i="1"/>
  <c r="K231" i="1"/>
  <c r="K195" i="1"/>
  <c r="G240" i="1"/>
  <c r="M175" i="1"/>
  <c r="F178" i="1"/>
  <c r="F179" i="1" s="1"/>
  <c r="F355" i="1" s="1"/>
  <c r="K175" i="1"/>
  <c r="G178" i="1"/>
  <c r="G233" i="1"/>
  <c r="G235" i="1" s="1"/>
  <c r="G242" i="1" s="1"/>
  <c r="K190" i="1"/>
  <c r="K233" i="1" l="1"/>
  <c r="F235" i="1"/>
  <c r="F242" i="1" s="1"/>
  <c r="F241" i="1"/>
  <c r="G297" i="1"/>
  <c r="H255" i="1"/>
  <c r="H312" i="1" s="1"/>
  <c r="I257" i="1"/>
  <c r="I314" i="1" s="1"/>
  <c r="G241" i="1"/>
  <c r="G243" i="1" s="1"/>
  <c r="H248" i="1"/>
  <c r="H305" i="1" s="1"/>
  <c r="H266" i="1"/>
  <c r="H323" i="1" s="1"/>
  <c r="H291" i="1"/>
  <c r="H348" i="1" s="1"/>
  <c r="H252" i="1"/>
  <c r="H309" i="1" s="1"/>
  <c r="H261" i="1"/>
  <c r="H318" i="1" s="1"/>
  <c r="H263" i="1"/>
  <c r="H320" i="1" s="1"/>
  <c r="H278" i="1"/>
  <c r="H335" i="1" s="1"/>
  <c r="H276" i="1"/>
  <c r="H333" i="1" s="1"/>
  <c r="H249" i="1"/>
  <c r="H306" i="1" s="1"/>
  <c r="H264" i="1"/>
  <c r="H321" i="1" s="1"/>
  <c r="H290" i="1"/>
  <c r="H347" i="1" s="1"/>
  <c r="H275" i="1"/>
  <c r="H332" i="1" s="1"/>
  <c r="H251" i="1"/>
  <c r="H308" i="1" s="1"/>
  <c r="H256" i="1"/>
  <c r="H313" i="1" s="1"/>
  <c r="H260" i="1"/>
  <c r="H317" i="1" s="1"/>
  <c r="H246" i="1"/>
  <c r="H303" i="1" s="1"/>
  <c r="H295" i="1"/>
  <c r="H352" i="1" s="1"/>
  <c r="H277" i="1"/>
  <c r="H334" i="1" s="1"/>
  <c r="H293" i="1"/>
  <c r="H350" i="1" s="1"/>
  <c r="H270" i="1"/>
  <c r="H327" i="1" s="1"/>
  <c r="H269" i="1"/>
  <c r="H326" i="1" s="1"/>
  <c r="H294" i="1"/>
  <c r="H351" i="1" s="1"/>
  <c r="H259" i="1"/>
  <c r="H316" i="1" s="1"/>
  <c r="H250" i="1"/>
  <c r="H307" i="1" s="1"/>
  <c r="H265" i="1"/>
  <c r="H322" i="1" s="1"/>
  <c r="H268" i="1"/>
  <c r="H325" i="1" s="1"/>
  <c r="H288" i="1"/>
  <c r="H345" i="1" s="1"/>
  <c r="H267" i="1"/>
  <c r="H324" i="1" s="1"/>
  <c r="H272" i="1"/>
  <c r="H329" i="1" s="1"/>
  <c r="H283" i="1"/>
  <c r="H340" i="1" s="1"/>
  <c r="H257" i="1"/>
  <c r="H314" i="1" s="1"/>
  <c r="H274" i="1"/>
  <c r="H331" i="1" s="1"/>
  <c r="H254" i="1"/>
  <c r="H311" i="1" s="1"/>
  <c r="H247" i="1"/>
  <c r="H304" i="1" s="1"/>
  <c r="H292" i="1"/>
  <c r="H349" i="1" s="1"/>
  <c r="H284" i="1"/>
  <c r="H341" i="1" s="1"/>
  <c r="H273" i="1"/>
  <c r="H330" i="1" s="1"/>
  <c r="H286" i="1"/>
  <c r="H343" i="1" s="1"/>
  <c r="G179" i="1"/>
  <c r="K178" i="1"/>
  <c r="K235" i="1" l="1"/>
  <c r="F243" i="1"/>
  <c r="F246" i="1" s="1"/>
  <c r="F303" i="1" s="1"/>
  <c r="F297" i="1"/>
  <c r="K297" i="1"/>
  <c r="I269" i="1"/>
  <c r="I326" i="1" s="1"/>
  <c r="I278" i="1"/>
  <c r="I335" i="1" s="1"/>
  <c r="I276" i="1"/>
  <c r="I333" i="1" s="1"/>
  <c r="I286" i="1"/>
  <c r="I343" i="1" s="1"/>
  <c r="I247" i="1"/>
  <c r="I304" i="1" s="1"/>
  <c r="I246" i="1"/>
  <c r="I303" i="1" s="1"/>
  <c r="I287" i="1"/>
  <c r="I344" i="1" s="1"/>
  <c r="I280" i="1"/>
  <c r="I337" i="1" s="1"/>
  <c r="I275" i="1"/>
  <c r="I332" i="1" s="1"/>
  <c r="I255" i="1"/>
  <c r="I312" i="1" s="1"/>
  <c r="I267" i="1"/>
  <c r="I324" i="1" s="1"/>
  <c r="I294" i="1"/>
  <c r="I351" i="1" s="1"/>
  <c r="I295" i="1"/>
  <c r="I352" i="1" s="1"/>
  <c r="F267" i="1"/>
  <c r="F324" i="1" s="1"/>
  <c r="F248" i="1"/>
  <c r="F305" i="1" s="1"/>
  <c r="F257" i="1"/>
  <c r="F314" i="1" s="1"/>
  <c r="F251" i="1"/>
  <c r="F308" i="1" s="1"/>
  <c r="F294" i="1"/>
  <c r="F351" i="1" s="1"/>
  <c r="F275" i="1"/>
  <c r="F332" i="1" s="1"/>
  <c r="F261" i="1"/>
  <c r="F318" i="1" s="1"/>
  <c r="F283" i="1"/>
  <c r="F340" i="1" s="1"/>
  <c r="I264" i="1"/>
  <c r="I321" i="1" s="1"/>
  <c r="I289" i="1"/>
  <c r="I346" i="1" s="1"/>
  <c r="I261" i="1"/>
  <c r="I318" i="1" s="1"/>
  <c r="I251" i="1"/>
  <c r="I308" i="1" s="1"/>
  <c r="I256" i="1"/>
  <c r="I313" i="1" s="1"/>
  <c r="I291" i="1"/>
  <c r="I348" i="1" s="1"/>
  <c r="I285" i="1"/>
  <c r="I342" i="1" s="1"/>
  <c r="I266" i="1"/>
  <c r="I323" i="1" s="1"/>
  <c r="I292" i="1"/>
  <c r="I349" i="1" s="1"/>
  <c r="I274" i="1"/>
  <c r="I331" i="1" s="1"/>
  <c r="I260" i="1"/>
  <c r="I317" i="1" s="1"/>
  <c r="I281" i="1"/>
  <c r="I338" i="1" s="1"/>
  <c r="G283" i="1"/>
  <c r="G340" i="1" s="1"/>
  <c r="I263" i="1"/>
  <c r="I320" i="1" s="1"/>
  <c r="I248" i="1"/>
  <c r="I305" i="1" s="1"/>
  <c r="I284" i="1"/>
  <c r="I341" i="1" s="1"/>
  <c r="I250" i="1"/>
  <c r="I307" i="1" s="1"/>
  <c r="I288" i="1"/>
  <c r="I345" i="1" s="1"/>
  <c r="I258" i="1"/>
  <c r="I315" i="1" s="1"/>
  <c r="I282" i="1"/>
  <c r="I339" i="1" s="1"/>
  <c r="I271" i="1"/>
  <c r="I328" i="1" s="1"/>
  <c r="I273" i="1"/>
  <c r="I330" i="1" s="1"/>
  <c r="I254" i="1"/>
  <c r="I311" i="1" s="1"/>
  <c r="I290" i="1"/>
  <c r="I347" i="1" s="1"/>
  <c r="I293" i="1"/>
  <c r="I350" i="1" s="1"/>
  <c r="H279" i="1"/>
  <c r="H336" i="1" s="1"/>
  <c r="H281" i="1"/>
  <c r="H338" i="1" s="1"/>
  <c r="H253" i="1"/>
  <c r="H310" i="1" s="1"/>
  <c r="H271" i="1"/>
  <c r="H328" i="1" s="1"/>
  <c r="H285" i="1"/>
  <c r="H342" i="1" s="1"/>
  <c r="H262" i="1"/>
  <c r="H319" i="1" s="1"/>
  <c r="H280" i="1"/>
  <c r="H337" i="1" s="1"/>
  <c r="H287" i="1"/>
  <c r="H344" i="1" s="1"/>
  <c r="H258" i="1"/>
  <c r="H315" i="1" s="1"/>
  <c r="H282" i="1"/>
  <c r="H339" i="1" s="1"/>
  <c r="H289" i="1"/>
  <c r="H346" i="1" s="1"/>
  <c r="I272" i="1"/>
  <c r="I329" i="1" s="1"/>
  <c r="I253" i="1"/>
  <c r="I310" i="1" s="1"/>
  <c r="I249" i="1"/>
  <c r="I306" i="1" s="1"/>
  <c r="I283" i="1"/>
  <c r="I340" i="1" s="1"/>
  <c r="I268" i="1"/>
  <c r="I325" i="1" s="1"/>
  <c r="I265" i="1"/>
  <c r="I322" i="1" s="1"/>
  <c r="I252" i="1"/>
  <c r="I309" i="1" s="1"/>
  <c r="I270" i="1"/>
  <c r="I327" i="1" s="1"/>
  <c r="I277" i="1"/>
  <c r="I334" i="1" s="1"/>
  <c r="I262" i="1"/>
  <c r="I319" i="1" s="1"/>
  <c r="I279" i="1"/>
  <c r="I336" i="1" s="1"/>
  <c r="I259" i="1"/>
  <c r="I316" i="1" s="1"/>
  <c r="F293" i="1"/>
  <c r="F350" i="1" s="1"/>
  <c r="F288" i="1"/>
  <c r="F345" i="1" s="1"/>
  <c r="K179" i="1"/>
  <c r="K355" i="1" s="1"/>
  <c r="G355" i="1"/>
  <c r="G291" i="1"/>
  <c r="G348" i="1" s="1"/>
  <c r="G279" i="1"/>
  <c r="G336" i="1" s="1"/>
  <c r="G294" i="1"/>
  <c r="G351" i="1" s="1"/>
  <c r="F289" i="1" l="1"/>
  <c r="F346" i="1" s="1"/>
  <c r="F276" i="1"/>
  <c r="F333" i="1" s="1"/>
  <c r="F253" i="1"/>
  <c r="F310" i="1" s="1"/>
  <c r="K310" i="1" s="1"/>
  <c r="N132" i="1" s="1"/>
  <c r="F270" i="1"/>
  <c r="F327" i="1" s="1"/>
  <c r="F249" i="1"/>
  <c r="F306" i="1" s="1"/>
  <c r="F254" i="1"/>
  <c r="F311" i="1" s="1"/>
  <c r="F263" i="1"/>
  <c r="F320" i="1" s="1"/>
  <c r="F278" i="1"/>
  <c r="F335" i="1" s="1"/>
  <c r="F262" i="1"/>
  <c r="F319" i="1" s="1"/>
  <c r="F269" i="1"/>
  <c r="F326" i="1" s="1"/>
  <c r="F250" i="1"/>
  <c r="F307" i="1" s="1"/>
  <c r="F265" i="1"/>
  <c r="F322" i="1" s="1"/>
  <c r="F291" i="1"/>
  <c r="F348" i="1" s="1"/>
  <c r="K348" i="1" s="1"/>
  <c r="F273" i="1"/>
  <c r="F330" i="1" s="1"/>
  <c r="F258" i="1"/>
  <c r="F315" i="1" s="1"/>
  <c r="F272" i="1"/>
  <c r="F329" i="1" s="1"/>
  <c r="F259" i="1"/>
  <c r="F316" i="1" s="1"/>
  <c r="F260" i="1"/>
  <c r="F317" i="1" s="1"/>
  <c r="F287" i="1"/>
  <c r="F344" i="1" s="1"/>
  <c r="F292" i="1"/>
  <c r="F349" i="1" s="1"/>
  <c r="F277" i="1"/>
  <c r="F334" i="1" s="1"/>
  <c r="F252" i="1"/>
  <c r="F309" i="1" s="1"/>
  <c r="F266" i="1"/>
  <c r="F323" i="1" s="1"/>
  <c r="F280" i="1"/>
  <c r="F337" i="1" s="1"/>
  <c r="F255" i="1"/>
  <c r="F312" i="1" s="1"/>
  <c r="F282" i="1"/>
  <c r="F339" i="1" s="1"/>
  <c r="F285" i="1"/>
  <c r="F342" i="1" s="1"/>
  <c r="F281" i="1"/>
  <c r="F338" i="1" s="1"/>
  <c r="F268" i="1"/>
  <c r="F325" i="1" s="1"/>
  <c r="G274" i="1"/>
  <c r="G331" i="1" s="1"/>
  <c r="K331" i="1" s="1"/>
  <c r="G271" i="1"/>
  <c r="G328" i="1" s="1"/>
  <c r="K328" i="1" s="1"/>
  <c r="I296" i="1"/>
  <c r="G260" i="1"/>
  <c r="G281" i="1"/>
  <c r="G338" i="1" s="1"/>
  <c r="G262" i="1"/>
  <c r="K262" i="1" s="1"/>
  <c r="G254" i="1"/>
  <c r="G248" i="1"/>
  <c r="G247" i="1"/>
  <c r="G304" i="1" s="1"/>
  <c r="K304" i="1" s="1"/>
  <c r="N126" i="1" s="1"/>
  <c r="G255" i="1"/>
  <c r="G312" i="1" s="1"/>
  <c r="K312" i="1" s="1"/>
  <c r="G295" i="1"/>
  <c r="K295" i="1" s="1"/>
  <c r="G277" i="1"/>
  <c r="G292" i="1"/>
  <c r="G273" i="1"/>
  <c r="G250" i="1"/>
  <c r="G286" i="1"/>
  <c r="G275" i="1"/>
  <c r="K275" i="1" s="1"/>
  <c r="G280" i="1"/>
  <c r="G268" i="1"/>
  <c r="G289" i="1"/>
  <c r="G346" i="1" s="1"/>
  <c r="G290" i="1"/>
  <c r="G261" i="1"/>
  <c r="G264" i="1"/>
  <c r="G263" i="1"/>
  <c r="G267" i="1"/>
  <c r="G257" i="1"/>
  <c r="G276" i="1"/>
  <c r="G270" i="1"/>
  <c r="K253" i="1"/>
  <c r="H353" i="1"/>
  <c r="G287" i="1"/>
  <c r="G259" i="1"/>
  <c r="G316" i="1" s="1"/>
  <c r="K316" i="1" s="1"/>
  <c r="G285" i="1"/>
  <c r="G266" i="1"/>
  <c r="G269" i="1"/>
  <c r="G256" i="1"/>
  <c r="K256" i="1" s="1"/>
  <c r="G249" i="1"/>
  <c r="I353" i="1"/>
  <c r="G288" i="1"/>
  <c r="G251" i="1"/>
  <c r="G265" i="1"/>
  <c r="G278" i="1"/>
  <c r="G293" i="1"/>
  <c r="G282" i="1"/>
  <c r="G258" i="1"/>
  <c r="G252" i="1"/>
  <c r="G309" i="1" s="1"/>
  <c r="G272" i="1"/>
  <c r="G284" i="1"/>
  <c r="G246" i="1"/>
  <c r="G303" i="1" s="1"/>
  <c r="H296" i="1"/>
  <c r="K338" i="1"/>
  <c r="K346" i="1"/>
  <c r="K246" i="1"/>
  <c r="K283" i="1"/>
  <c r="K340" i="1"/>
  <c r="K294" i="1"/>
  <c r="K351" i="1"/>
  <c r="K274" i="1"/>
  <c r="K279" i="1"/>
  <c r="K336" i="1"/>
  <c r="N158" i="1" s="1"/>
  <c r="K291" i="1"/>
  <c r="K292" i="1" l="1"/>
  <c r="K271" i="1"/>
  <c r="K255" i="1"/>
  <c r="K247" i="1"/>
  <c r="K281" i="1"/>
  <c r="F296" i="1"/>
  <c r="K258" i="1"/>
  <c r="K259" i="1"/>
  <c r="K309" i="1"/>
  <c r="N168" i="1"/>
  <c r="N346" i="1"/>
  <c r="N131" i="1"/>
  <c r="N309" i="1"/>
  <c r="N170" i="1"/>
  <c r="N348" i="1"/>
  <c r="N134" i="1"/>
  <c r="N312" i="1"/>
  <c r="N173" i="1"/>
  <c r="N351" i="1"/>
  <c r="N162" i="1"/>
  <c r="N340" i="1"/>
  <c r="N160" i="1"/>
  <c r="N338" i="1"/>
  <c r="N153" i="1"/>
  <c r="N331" i="1"/>
  <c r="N150" i="1"/>
  <c r="N328" i="1"/>
  <c r="N138" i="1"/>
  <c r="N316" i="1"/>
  <c r="G350" i="1"/>
  <c r="K350" i="1" s="1"/>
  <c r="G326" i="1"/>
  <c r="K326" i="1" s="1"/>
  <c r="K276" i="1"/>
  <c r="G333" i="1"/>
  <c r="K333" i="1" s="1"/>
  <c r="K268" i="1"/>
  <c r="G325" i="1"/>
  <c r="K248" i="1"/>
  <c r="G305" i="1"/>
  <c r="K305" i="1" s="1"/>
  <c r="K252" i="1"/>
  <c r="K266" i="1"/>
  <c r="G323" i="1"/>
  <c r="K323" i="1" s="1"/>
  <c r="G314" i="1"/>
  <c r="K314" i="1" s="1"/>
  <c r="K280" i="1"/>
  <c r="G337" i="1"/>
  <c r="K337" i="1" s="1"/>
  <c r="G311" i="1"/>
  <c r="K311" i="1" s="1"/>
  <c r="G315" i="1"/>
  <c r="K315" i="1" s="1"/>
  <c r="K265" i="1"/>
  <c r="G322" i="1"/>
  <c r="K322" i="1" s="1"/>
  <c r="K249" i="1"/>
  <c r="G306" i="1"/>
  <c r="G342" i="1"/>
  <c r="K342" i="1" s="1"/>
  <c r="K267" i="1"/>
  <c r="G324" i="1"/>
  <c r="K324" i="1" s="1"/>
  <c r="K290" i="1"/>
  <c r="G347" i="1"/>
  <c r="K347" i="1" s="1"/>
  <c r="N169" i="1" s="1"/>
  <c r="G332" i="1"/>
  <c r="K332" i="1" s="1"/>
  <c r="G330" i="1"/>
  <c r="K330" i="1" s="1"/>
  <c r="G319" i="1"/>
  <c r="K319" i="1" s="1"/>
  <c r="G329" i="1"/>
  <c r="K329" i="1" s="1"/>
  <c r="K288" i="1"/>
  <c r="G345" i="1"/>
  <c r="K345" i="1" s="1"/>
  <c r="K287" i="1"/>
  <c r="G344" i="1"/>
  <c r="K344" i="1" s="1"/>
  <c r="K264" i="1"/>
  <c r="G321" i="1"/>
  <c r="K321" i="1" s="1"/>
  <c r="K286" i="1"/>
  <c r="G343" i="1"/>
  <c r="K343" i="1" s="1"/>
  <c r="N165" i="1" s="1"/>
  <c r="G334" i="1"/>
  <c r="K334" i="1" s="1"/>
  <c r="G317" i="1"/>
  <c r="K317" i="1" s="1"/>
  <c r="K278" i="1"/>
  <c r="G335" i="1"/>
  <c r="K335" i="1" s="1"/>
  <c r="K261" i="1"/>
  <c r="G318" i="1"/>
  <c r="K318" i="1" s="1"/>
  <c r="K250" i="1"/>
  <c r="G307" i="1"/>
  <c r="K307" i="1" s="1"/>
  <c r="G352" i="1"/>
  <c r="K352" i="1" s="1"/>
  <c r="N174" i="1" s="1"/>
  <c r="K284" i="1"/>
  <c r="G341" i="1"/>
  <c r="K341" i="1" s="1"/>
  <c r="K282" i="1"/>
  <c r="G339" i="1"/>
  <c r="K339" i="1" s="1"/>
  <c r="G308" i="1"/>
  <c r="K308" i="1" s="1"/>
  <c r="G313" i="1"/>
  <c r="K313" i="1" s="1"/>
  <c r="K270" i="1"/>
  <c r="G327" i="1"/>
  <c r="K327" i="1" s="1"/>
  <c r="K263" i="1"/>
  <c r="G320" i="1"/>
  <c r="G349" i="1"/>
  <c r="K349" i="1" s="1"/>
  <c r="K269" i="1"/>
  <c r="K254" i="1"/>
  <c r="K260" i="1"/>
  <c r="K325" i="1"/>
  <c r="K257" i="1"/>
  <c r="K293" i="1"/>
  <c r="K277" i="1"/>
  <c r="G296" i="1"/>
  <c r="K320" i="1"/>
  <c r="K273" i="1"/>
  <c r="K306" i="1"/>
  <c r="K289" i="1"/>
  <c r="K251" i="1"/>
  <c r="K285" i="1"/>
  <c r="K272" i="1"/>
  <c r="K303" i="1"/>
  <c r="F353" i="1"/>
  <c r="N157" i="1" l="1"/>
  <c r="N335" i="1"/>
  <c r="N140" i="1"/>
  <c r="N318" i="1"/>
  <c r="N146" i="1"/>
  <c r="N324" i="1"/>
  <c r="N137" i="1"/>
  <c r="N315" i="1"/>
  <c r="N155" i="1"/>
  <c r="N333" i="1"/>
  <c r="N142" i="1"/>
  <c r="N320" i="1"/>
  <c r="N129" i="1"/>
  <c r="N307" i="1"/>
  <c r="N147" i="1"/>
  <c r="N325" i="1"/>
  <c r="N149" i="1"/>
  <c r="N327" i="1"/>
  <c r="N161" i="1"/>
  <c r="N339" i="1"/>
  <c r="N156" i="1"/>
  <c r="N334" i="1"/>
  <c r="N154" i="1"/>
  <c r="N332" i="1"/>
  <c r="N144" i="1"/>
  <c r="N322" i="1"/>
  <c r="N133" i="1"/>
  <c r="N311" i="1"/>
  <c r="N167" i="1"/>
  <c r="N345" i="1"/>
  <c r="N127" i="1"/>
  <c r="N305" i="1"/>
  <c r="N171" i="1"/>
  <c r="N349" i="1"/>
  <c r="N166" i="1"/>
  <c r="N344" i="1"/>
  <c r="N151" i="1"/>
  <c r="N329" i="1"/>
  <c r="N164" i="1"/>
  <c r="N342" i="1"/>
  <c r="N159" i="1"/>
  <c r="N337" i="1"/>
  <c r="N148" i="1"/>
  <c r="N326" i="1"/>
  <c r="N143" i="1"/>
  <c r="N321" i="1"/>
  <c r="N130" i="1"/>
  <c r="N308" i="1"/>
  <c r="N139" i="1"/>
  <c r="N317" i="1"/>
  <c r="N152" i="1"/>
  <c r="N330" i="1"/>
  <c r="N136" i="1"/>
  <c r="N314" i="1"/>
  <c r="N125" i="1"/>
  <c r="N303" i="1"/>
  <c r="N128" i="1"/>
  <c r="N306" i="1"/>
  <c r="N145" i="1"/>
  <c r="N323" i="1"/>
  <c r="N135" i="1"/>
  <c r="N313" i="1"/>
  <c r="N163" i="1"/>
  <c r="N341" i="1"/>
  <c r="N141" i="1"/>
  <c r="N319" i="1"/>
  <c r="N172" i="1"/>
  <c r="N350" i="1"/>
  <c r="K353" i="1"/>
  <c r="K296" i="1"/>
  <c r="G353" i="1"/>
  <c r="O175" i="1" l="1"/>
  <c r="N175" i="1"/>
</calcChain>
</file>

<file path=xl/sharedStrings.xml><?xml version="1.0" encoding="utf-8"?>
<sst xmlns="http://schemas.openxmlformats.org/spreadsheetml/2006/main" count="496" uniqueCount="191">
  <si>
    <t>U.S. Department of Commerce</t>
  </si>
  <si>
    <t>U.S. Census Bureau</t>
  </si>
  <si>
    <t>Table 1. APPORTIONMENT POPULATION AND NUMBER OF REPRESENTATIVES BY STATE: 2020 CENSUS</t>
  </si>
  <si>
    <t>STATE</t>
  </si>
  <si>
    <t>APPORTIONMENT POPULATION 
(APRIL 1, 2020)</t>
  </si>
  <si>
    <r>
      <t>NUMBER OF APPORTIONED REPRESENTATIVES BASED ON 
2020 CENSUS</t>
    </r>
    <r>
      <rPr>
        <vertAlign val="superscript"/>
        <sz val="10"/>
        <rFont val="Arial"/>
        <family val="2"/>
      </rPr>
      <t>2</t>
    </r>
  </si>
  <si>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</si>
  <si>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</si>
  <si>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</si>
  <si>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</si>
  <si>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</si>
  <si>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</si>
  <si>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</si>
  <si>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</si>
  <si>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</si>
  <si>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</si>
  <si>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</si>
  <si>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</si>
  <si>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</si>
  <si>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</si>
  <si>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</si>
  <si>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</si>
  <si>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</si>
  <si>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</si>
  <si>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</si>
  <si>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</si>
  <si>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</si>
  <si>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</si>
  <si>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</si>
  <si>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</si>
  <si>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</si>
  <si>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</si>
  <si>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</si>
  <si>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</si>
  <si>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</si>
  <si>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</si>
  <si>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</si>
  <si>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</si>
  <si>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</si>
  <si>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</si>
  <si>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</si>
  <si>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</si>
  <si>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</si>
  <si>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</si>
  <si>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</si>
  <si>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</si>
  <si>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</si>
  <si>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</si>
  <si>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</si>
  <si>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</si>
  <si>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</si>
  <si>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</si>
  <si>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</si>
  <si>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</si>
  <si>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</si>
  <si>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</si>
  <si>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t>TOTAL APPORTIONMENT POPULATION</t>
    </r>
    <r>
      <rPr>
        <vertAlign val="superscript"/>
        <sz val="10"/>
        <rFont val="Arial"/>
        <family val="2"/>
      </rPr>
      <t>1</t>
    </r>
  </si>
  <si>
    <r>
      <rPr>
        <sz val="10"/>
        <color theme="0"/>
        <rFont val="Arial"/>
        <family val="2"/>
      </rPr>
      <t>Footnotes:</t>
    </r>
    <r>
      <rPr>
        <sz val="10"/>
        <rFont val="Arial"/>
        <family val="2"/>
      </rPr>
      <t xml:space="preserve">
</t>
    </r>
    <r>
      <rPr>
        <vertAlign val="superscript"/>
        <sz val="10"/>
        <rFont val="Arial"/>
        <family val="2"/>
      </rPr>
      <t xml:space="preserve">     1 </t>
    </r>
    <r>
      <rPr>
        <sz val="10"/>
        <rFont val="Arial"/>
        <family val="2"/>
      </rPr>
      <t xml:space="preserve">Includes the resident population for the 50 states, as ascertained by the Twenty-Fourth Decennial Census under Title 13, United States Code, and counts of U.S. military and federal civilian employees living overseas (and their dependents living with them overseas) allocated to their home state, as reported by the employing federal agencies. The apportionment population excludes the population of the District of Columbia. The counts of overseas personnel (and dependents) are used for apportionment purposes only. 
     </t>
    </r>
    <r>
      <rPr>
        <vertAlign val="superscript"/>
        <sz val="10"/>
        <rFont val="Arial"/>
        <family val="2"/>
      </rPr>
      <t>2</t>
    </r>
    <r>
      <rPr>
        <sz val="10"/>
        <rFont val="Arial"/>
        <family val="2"/>
      </rPr>
      <t xml:space="preserve"> The U.S. Census Bureau prepared these calculations using the existing size of the U.S. House of Representatives (435 members) and the Method of Equal Proportions, as provided for in Title 2, United States Code, Sections 2a and 2b.</t>
    </r>
  </si>
  <si>
    <t>https://www.census.gov/data/tables/2020/dec/2020-apportionment-data.html</t>
  </si>
  <si>
    <t>DEM</t>
  </si>
  <si>
    <t>REP</t>
  </si>
  <si>
    <t>A</t>
  </si>
  <si>
    <t xml:space="preserve">B </t>
  </si>
  <si>
    <t>Electorate</t>
  </si>
  <si>
    <t>Total #Votes</t>
  </si>
  <si>
    <t>Turnout</t>
  </si>
  <si>
    <t>Arbitrary percentages</t>
  </si>
  <si>
    <t>0.75</t>
  </si>
  <si>
    <t>0.66</t>
  </si>
  <si>
    <t>Number of votes</t>
  </si>
  <si>
    <t xml:space="preserve">Total </t>
  </si>
  <si>
    <t>Seats = Votes / Threshold</t>
  </si>
  <si>
    <t>Each state has at least 1 seat in the house of 435 seats, using FPP, and seats 51 to 435 are after substraction of these seats and the threshold votes required for this</t>
  </si>
  <si>
    <t>California example difference</t>
  </si>
  <si>
    <t>shares of the vote</t>
  </si>
  <si>
    <t>Delaware example difference</t>
  </si>
  <si>
    <t>Remaining votes per state, that can be negative due to the threshold deduction</t>
  </si>
  <si>
    <t>Compensate the negative numbers proportionally, per party</t>
  </si>
  <si>
    <t>https://mpra.ub.uni-muenchen.de/84482/</t>
  </si>
  <si>
    <t>US "political scientists" have no background in science and are still locked in the humanities.</t>
  </si>
  <si>
    <t>For the nation it suffices to request only a single vote.</t>
  </si>
  <si>
    <t xml:space="preserve">In this way, the voting council could also do some bargaining about the votes, and finish this bargaining off with the official vote. </t>
  </si>
  <si>
    <t>If there are extremist parties X and Y, while Z takes the middle ground, then using FPP could result into a dogfight between X and Y, with Z having little chance.</t>
  </si>
  <si>
    <t>Their proposals for getting to EPR are too complex, with systems of ranking or vote transferring, that would confuse many voters.</t>
  </si>
  <si>
    <t>In ranked methods, many voters are likely to cheat about their true preferences, and award a 2nd choice still a much lower rank, for fear that their 1st choice is not elected.</t>
  </si>
  <si>
    <t>Threshold: Votes per seat before discarding the wasted vote</t>
  </si>
  <si>
    <t>Total votes after deduction of the 50 and wasted votes</t>
  </si>
  <si>
    <t>The "Wasted" are assumed to have no coalition pact ("apparentment"): sum of all parties below the threshold</t>
  </si>
  <si>
    <t>Wasted</t>
  </si>
  <si>
    <t>share of the vote after discarding the Wasted</t>
  </si>
  <si>
    <t>Sum</t>
  </si>
  <si>
    <t>Total votes after deduction of the 50 seats</t>
  </si>
  <si>
    <t>exlusive of wasted vote</t>
  </si>
  <si>
    <t>expected seats before discarding the Wasted (minor value)</t>
  </si>
  <si>
    <t>expected seats after discarding the Wasted (major value)</t>
  </si>
  <si>
    <t>Number of seats that pass the threshold (assigned)</t>
  </si>
  <si>
    <t>Seats taken from 50 (Delaware) plus the above</t>
  </si>
  <si>
    <t>Seats to assign towards major value above</t>
  </si>
  <si>
    <t>Adjusted Threshold: Votes per seat after discarding the wasted vote</t>
  </si>
  <si>
    <t>The 50 first seats</t>
  </si>
  <si>
    <t>Major value above</t>
  </si>
  <si>
    <t xml:space="preserve">Sum </t>
  </si>
  <si>
    <t>50 seats</t>
  </si>
  <si>
    <t>FPP per 1 seat</t>
  </si>
  <si>
    <t>inclusive with wasted vote</t>
  </si>
  <si>
    <t>The example is chosen that 49 first seats go to DEM in all states except for Delaware that has REP.</t>
  </si>
  <si>
    <t>From the 50</t>
  </si>
  <si>
    <t>To allocate via remainders</t>
  </si>
  <si>
    <t>References</t>
  </si>
  <si>
    <t>Positive part (POS)</t>
  </si>
  <si>
    <t>Sum of negative elements</t>
  </si>
  <si>
    <t>factor = Major / POS</t>
  </si>
  <si>
    <t>Subtracting the votes for the assigned seats</t>
  </si>
  <si>
    <t>Check total from above</t>
  </si>
  <si>
    <t>Subtract the votes used for the threshold passing seats. This gives the remainder votes per state.</t>
  </si>
  <si>
    <t>Compensate the negative outcomes per party by proportional adjustment of the remainder votes.</t>
  </si>
  <si>
    <t>Major value</t>
  </si>
  <si>
    <t>Sum total (major value)</t>
  </si>
  <si>
    <t>Divide the remainders by the threshold</t>
  </si>
  <si>
    <t>Difference</t>
  </si>
  <si>
    <t>Seats from census</t>
  </si>
  <si>
    <t>This is best done with another computer programme.</t>
  </si>
  <si>
    <t xml:space="preserve">For example, the value of 1.07 for Virginia REP would be the highest value in the table. </t>
  </si>
  <si>
    <t xml:space="preserve">For Virginia there is still one seat left, thus this goes to REP. </t>
  </si>
  <si>
    <t>Subsequently, Virginia can be eliminated.</t>
  </si>
  <si>
    <t>Expected values from above (major)</t>
  </si>
  <si>
    <t>Then Wisconsin has 0.98 for party A, and two seats, so one seat remains, perhaps for DEM if that party has not been eliminated yet.</t>
  </si>
  <si>
    <t>(It is tempting to allocate the seats of Alabama to parties A, DEM, REP, but if one of these is eliminated then B has a chance.)</t>
  </si>
  <si>
    <t>The remainder seats can be allocated by Hamilton's largest remainders. (This benefits smaller states and parties. Paradoxes are only seeming contradictions.)</t>
  </si>
  <si>
    <t>STEP  1</t>
  </si>
  <si>
    <t>STEP 2</t>
  </si>
  <si>
    <t>STEP 3</t>
  </si>
  <si>
    <t>Remainder in STEP 6</t>
  </si>
  <si>
    <t>STEP 4</t>
  </si>
  <si>
    <t>STEP 5</t>
  </si>
  <si>
    <t>Sum of negative numbers in STEP 4</t>
  </si>
  <si>
    <t>STEP 6</t>
  </si>
  <si>
    <t>To allocate via remainders, see STEP 3</t>
  </si>
  <si>
    <t>STEP 7</t>
  </si>
  <si>
    <t>STEP 5.</t>
  </si>
  <si>
    <t xml:space="preserve">STEP 6. </t>
  </si>
  <si>
    <t>STEP 7.</t>
  </si>
  <si>
    <t xml:space="preserve">STEP 1. </t>
  </si>
  <si>
    <t xml:space="preserve">STEP 2. </t>
  </si>
  <si>
    <t xml:space="preserve">STEP 3. </t>
  </si>
  <si>
    <t xml:space="preserve">STEP 4. </t>
  </si>
  <si>
    <t>POS + NEG = Outcome</t>
  </si>
  <si>
    <t>factor * POS = Outcome</t>
  </si>
  <si>
    <t>factor = Outcome / POS</t>
  </si>
  <si>
    <t>Difference perhaps for calculation order</t>
  </si>
  <si>
    <t>Apply Hamilton's method to allocate 80 seats over 200 possibilities, with strictness on seats for states.</t>
  </si>
  <si>
    <t>PM. The allocation over the states has already been done in STEP 3.</t>
  </si>
  <si>
    <t>One would work from the highest to the lowest cell within the table.</t>
  </si>
  <si>
    <t>The rule would be to limit parties to their overall major quota. An allocation crossing the boundary is possible but thereafter the party would be eliminated.</t>
  </si>
  <si>
    <t>Table in STEP 5 = if negative then 0, otherwise multiply by the factor</t>
  </si>
  <si>
    <t>Assign votes with the share of the wasted vote</t>
  </si>
  <si>
    <t>example</t>
  </si>
  <si>
    <t>435-50 = 385 seats to distribute after deduction of the 1 seat and threshold per state (check Delaware)</t>
  </si>
  <si>
    <t>Check with row above</t>
  </si>
  <si>
    <t>If a seat is filled with e.g. 42% of the votes (because other parties have lower percentages), then the 58% is adopted ("stolen") by the winner.</t>
  </si>
  <si>
    <t>This copies the Netherlands (list voting) but allows for the number of seats per state given by the Census Bureau.</t>
  </si>
  <si>
    <t>Or the idea is that those 58% should look for representation by their party in another state.</t>
  </si>
  <si>
    <t>This table provides an example only, of how the USA might implement Equal Proportional Representation (EPR) without using more complex methods (like ranked voting).</t>
  </si>
  <si>
    <t>The voter votes for a candidate on a party list per state. A candidate who passes the threshold is elected, or otherwise the candidates are elected in the order of the list, per state.</t>
  </si>
  <si>
    <r>
      <t xml:space="preserve">An issue is that a state with only one seat (like Delaware) rather should use a </t>
    </r>
    <r>
      <rPr>
        <b/>
        <sz val="10"/>
        <rFont val="Arial"/>
        <family val="2"/>
      </rPr>
      <t>single seat</t>
    </r>
    <r>
      <rPr>
        <sz val="10"/>
        <rFont val="Arial"/>
        <family val="2"/>
      </rPr>
      <t xml:space="preserve"> method rather than a multiple seat method.</t>
    </r>
  </si>
  <si>
    <t>A better method is that this state has a voting council with 100 seats that is filled using EPR, and that this council uses a sophisticated ranking system like Borda Fixed Point.</t>
  </si>
  <si>
    <t>After this vote, the council ends its term and permit. The elected member of the House is accountable to the electorate and not to the council (or State House).</t>
  </si>
  <si>
    <t>However, the table here does not rely upon a council, uses FPP, and allows for the possibility of such a dogfight.</t>
  </si>
  <si>
    <t>For states with 3 seats and up: there is more scope for parties in the middle.</t>
  </si>
  <si>
    <t>For states with 2 seats: the two more extreme views would be represented.</t>
  </si>
  <si>
    <t>The key role is for the threshold of #Votes / #Seats, that holds for the nation, with #Seats = 435.</t>
  </si>
  <si>
    <t>To create this example, uniform percentages are used for electorate/population and turnout/electorate.</t>
  </si>
  <si>
    <t xml:space="preserve">Parties are DEM, REP, A, B, and a string of others that result in a Wasted vote of all parties that do not pass the threshold. </t>
  </si>
  <si>
    <t>In the example all parties participate in all states, but in reality this need not be the case.</t>
  </si>
  <si>
    <t>The table first assigns the 50 seats using FPP, and substracts the threshold from the votes, giving some parties negative outcomes, that must be compensated by the same party in other states.</t>
  </si>
  <si>
    <t>It is an option to do the compensation first. Here it is chosen to first assign seats that pass the threshold (STEP 3), and do the compensation on the remainders.</t>
  </si>
  <si>
    <t xml:space="preserve">Also allocate the wasted votes to the parties that are represented. </t>
  </si>
  <si>
    <t>Divide the remainder votes by the threshold, to find the remainder seats. (The values found in STEP 6 have been copied to STEP 3.)</t>
  </si>
  <si>
    <t>PM. The latter uses the UK with a House of 650 seats as its key example.</t>
  </si>
  <si>
    <t>It is more insightful to appropriate explicitly. Also, the allocation could be done already at the state level between STEPS 1 and 2, but it is done here at the national level.</t>
  </si>
  <si>
    <t>PM. It is more within the philosophy of EPR to represent the wasted vote by empty seats. Given the "horror vacui" it is also possible to assign seats and raise the "majority" criterion.</t>
  </si>
  <si>
    <t>Thomas Colignatus</t>
  </si>
  <si>
    <t>"One woman, one vote. Though not in the USA, UK and France", 2018</t>
  </si>
  <si>
    <t>The current US House of Representatives (or "House of vote thieves") has 435 seats with Single Member Districts with FPP, i.e. First Past the Post = the seat goes to the party with the largest number of votes.</t>
  </si>
  <si>
    <t>A state or party might require that candidates have a district too, so that the party list would also involve an order of districts.</t>
  </si>
  <si>
    <t>(A state must wait for the national outcomes. If direct local results are used, then part of the 435 seats would be needed for the overflow, to correct for national EPR. This is now superfluous.)</t>
  </si>
  <si>
    <t>(Parties that win the first seat with FPP but that have no compensation across other states would not get the seat.)</t>
  </si>
  <si>
    <t>Seats can be assigned directly to whatever party passes the threshold (subtracting the threshold per seat in STEP 4).</t>
  </si>
  <si>
    <t xml:space="preserve">NB. Commonly, this allocation of the wasted vote is not done explicitly, but those wasted seats are appropriated via the apportionment method. </t>
  </si>
  <si>
    <t>Eliminate a state when all seats have been assigned and eliminate a party when the proportion of seats has been reached.</t>
  </si>
  <si>
    <t>Thus, take the block of 50 by (here) 4) remainders, and run through them from the highest to the lowest, assign a seat, add this to the party total and subtract it from the number of unassigned seats of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</si>
</sst>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_);[Red]\(0.0\)"/>
    <numFmt numFmtId="166" formatCode="0;\-0;;@"/>
    <numFmt numFmtId="167" formatCode="0.00_);[Red]\(0.00\)"/>
    <numFmt numFmtId="168" formatCode="0.0000"/>
    <numFmt numFmtId="169" formatCode="#,##0.0_);[Red]\(#,##0.0\)"/>
  </numFmts>
  <fonts count="7" x14ac:knownFonts="1">
    <font>
      <sz val="10"/>
      <name val="Arial"/>
    </font>
    <font>
      <sz val="10"/>
      <name val="Arial"/>
      <family val="2"/>
    </font>
    <font>
      <vertAlign val="superscript"/>
      <sz val="10"/>
      <name val="Arial"/>
      <family val="2"/>
    </font>
    <font>
      <sz val="10"/>
      <color theme="0"/>
      <name val="Arial"/>
      <family val="2"/>
    </font>
    <font>
      <sz val="10"/>
      <color theme="5" tint="-0.249977111117893"/>
      <name val="Arial"/>
      <family val="2"/>
    </font>
    <font>
      <b/>
      <sz val="10"/>
      <color rgb="FF7030A0"/>
      <name val="Arial"/>
      <family val="2"/>
    </font>
    <font>
      <b/>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horizontal="right" wrapText="1"/>
    </xf>
    <xf numFmtId="49" fontId="1" fillId="0" borderId="0" xfId="0" applyNumberFormat="1" applyFont="1" applyAlignment="1">
      <alignment horizontal="right" wrapText="1"/>
    </xf>
    <xf numFmtId="3" fontId="0" fillId="0" borderId="0" xfId="0" applyNumberFormat="1"/>
    <xf numFmtId="0" fontId="0" fillId="0" borderId="0" xfId="0" applyAlignment="1">
      <alignment horizontal="right"/>
    </xf>
    <xf numFmtId="0" fontId="1" fillId="0" borderId="0" xfId="0" applyFont="1" applyAlignment="1">
      <alignment horizontal="left"/>
    </xf>
    <xf numFmtId="0" fontId="1" fillId="0" borderId="0" xfId="0" applyFont="1" applyAlignment="1">
      <alignment horizontal="left" vertical="top"/>
    </xf>
    <xf numFmtId="0" fontId="0" fillId="0" borderId="0" xfId="0"/>
    <xf numFmtId="0" fontId="1" fillId="0" borderId="0" xfId="0" applyFont="1" applyAlignment="1">
      <alignment horizontal="left" wrapText="1"/>
    </xf>
    <xf numFmtId="0" fontId="0" fillId="0" borderId="0" xfId="0"/>
    <xf numFmtId="0" fontId="1" fillId="0" borderId="0" xfId="0" applyFont="1" applyAlignment="1">
      <alignment horizontal="right"/>
    </xf>
    <xf numFmtId="3" fontId="1" fillId="0" borderId="0" xfId="0" applyNumberFormat="1" applyFont="1"/>
    <xf numFmtId="164" fontId="0" fillId="0" borderId="0" xfId="0" applyNumberFormat="1"/>
    <xf numFmtId="38" fontId="0" fillId="0" borderId="0" xfId="0" applyNumberFormat="1"/>
    <xf numFmtId="165" fontId="0" fillId="0" borderId="0" xfId="0" applyNumberFormat="1"/>
    <xf numFmtId="0" fontId="4" fillId="0" borderId="0" xfId="0" applyFont="1" applyAlignment="1">
      <alignment horizontal="right"/>
    </xf>
    <xf numFmtId="0" fontId="0" fillId="0" borderId="0" xfId="0"/>
    <xf numFmtId="14" fontId="0" fillId="0" borderId="0" xfId="0" applyNumberFormat="1"/>
    <xf numFmtId="0" fontId="1" fillId="0" borderId="0" xfId="0" applyFont="1" applyAlignment="1">
      <alignment wrapText="1"/>
    </xf>
    <xf numFmtId="3" fontId="0" fillId="0" borderId="0" xfId="0" applyNumberFormat="1" applyAlignment="1">
      <alignment horizontal="right"/>
    </xf>
    <xf numFmtId="166" fontId="0" fillId="0" borderId="0" xfId="0" applyNumberFormat="1"/>
    <xf numFmtId="167" fontId="0" fillId="0" borderId="0" xfId="0" applyNumberFormat="1"/>
    <xf numFmtId="2" fontId="0" fillId="0" borderId="0" xfId="0" applyNumberFormat="1"/>
    <xf numFmtId="0" fontId="0" fillId="0" borderId="0" xfId="0" applyFont="1"/>
    <xf numFmtId="14" fontId="1" fillId="0" borderId="0" xfId="0" applyNumberFormat="1" applyFont="1"/>
    <xf numFmtId="0" fontId="5" fillId="0" borderId="0" xfId="0" applyFont="1" applyAlignment="1">
      <alignment horizontal="center"/>
    </xf>
    <xf numFmtId="168" fontId="0" fillId="0" borderId="0" xfId="0" applyNumberFormat="1"/>
    <xf numFmtId="38" fontId="1" fillId="0" borderId="0" xfId="0" applyNumberFormat="1" applyFont="1"/>
    <xf numFmtId="169" fontId="0" fillId="0" borderId="0" xfId="0" applyNumberFormat="1"/>
    <xf numFmtId="2" fontId="6" fillId="0" borderId="0" xfId="0" applyNumberFormat="1" applyFont="1"/>
    <xf numFmtId="0" fontId="0" fillId="0" borderId="0" xfId="0"/>
    <xf numFmtId="0" fontId="1" fillId="0" borderId="0" xfId="0" applyFont="1" applyAlignment="1">
      <alignment horizontal="left" vertical="top"/>
    </xf>
    <xf numFmtId="0" fontId="1" fillId="0" borderId="0" xfId="0" applyFont="1" applyAlignment="1">
      <alignment vertical="top"/>
    </xf>
    <xf numFmtId="0" fontId="0" fillId="0" borderId="0" xfId="0"/>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DD50-F773-46B4-9176-0BB2D6253621}">
  <sheetPr>
    <pageSetUpPr fitToPage="1"/>
  </sheetPr>
  <dimension ref="A1:O368"/>
  <sheetViews>
    <sheetView zoomScaleNormal="100" workbookViewId="0">
      <selection activeCell="N353" sqref="N353"/>
    </sheetView>
  </sheetViews>
  <sheetFormatPr defaultRowHeight="12.75" x14ac:dyDescent="0.2"/>
  <cols>
    <col min="1" max="1" width="39.85546875" customWidth="1"/>
    <col min="2" max="2" width="18.85546875" customWidth="1"/>
    <col min="3" max="3" width="21.140625" customWidth="1"/>
    <col min="4" max="5" width="13.5703125" style="5" customWidth="1"/>
    <col min="6" max="6" width="12.5703125" customWidth="1"/>
    <col min="7" max="7" width="12.7109375" customWidth="1"/>
    <col min="8" max="8" width="12.42578125" customWidth="1"/>
    <col min="9" max="9" width="11.28515625" customWidth="1"/>
    <col min="10" max="10" width="10.7109375" bestFit="1" customWidth="1"/>
    <col min="11" max="11" width="13.7109375" customWidth="1"/>
    <col min="12" max="12" width="12" customWidth="1"/>
    <col min="13" max="13" width="12.7109375" customWidth="1"/>
    <col min="14" max="14" width="11.85546875" customWidth="1"/>
    <col min="15" max="15" width="10.7109375" customWidth="1"/>
  </cols>
  <sheetData>
    <row r="1" spans="1:13" x14ac:dyDescent="0.2">
      <c r="A1" s="6" t="s">
        <v>0</v>
      </c>
      <c r="B1" s="8" t="s">
        <v>58</v>
      </c>
      <c r="C1" s="6"/>
      <c r="D1" s="6"/>
      <c r="E1" s="6"/>
      <c r="F1">
        <v>435</v>
      </c>
      <c r="G1" s="1" t="s">
        <v>72</v>
      </c>
    </row>
    <row r="2" spans="1:13" ht="25.5" customHeight="1" x14ac:dyDescent="0.2">
      <c r="A2" s="32" t="s">
        <v>1</v>
      </c>
      <c r="B2" s="32"/>
      <c r="C2" s="32"/>
      <c r="D2" s="7" t="s">
        <v>66</v>
      </c>
      <c r="E2" s="7"/>
      <c r="F2" s="1" t="s">
        <v>69</v>
      </c>
      <c r="J2" s="1" t="s">
        <v>87</v>
      </c>
    </row>
    <row r="3" spans="1:13" ht="39" customHeight="1" x14ac:dyDescent="0.2">
      <c r="A3" s="33" t="s">
        <v>2</v>
      </c>
      <c r="B3" s="34"/>
      <c r="C3" s="34"/>
      <c r="D3" s="11" t="s">
        <v>63</v>
      </c>
      <c r="E3" s="11" t="s">
        <v>65</v>
      </c>
      <c r="F3" s="5" t="s">
        <v>59</v>
      </c>
      <c r="G3" s="5" t="s">
        <v>60</v>
      </c>
      <c r="H3" s="11" t="s">
        <v>61</v>
      </c>
      <c r="I3" s="11" t="s">
        <v>62</v>
      </c>
      <c r="J3" s="11" t="s">
        <v>88</v>
      </c>
      <c r="K3" s="11" t="s">
        <v>70</v>
      </c>
      <c r="L3" s="11" t="s">
        <v>102</v>
      </c>
    </row>
    <row r="4" spans="1:13" s="5" customFormat="1" ht="65.25" x14ac:dyDescent="0.2">
      <c r="A4" s="11" t="s">
        <v>3</v>
      </c>
      <c r="B4" s="2" t="s">
        <v>4</v>
      </c>
      <c r="C4" s="2" t="s">
        <v>5</v>
      </c>
      <c r="D4" s="3" t="s">
        <v>67</v>
      </c>
      <c r="E4" s="3" t="s">
        <v>68</v>
      </c>
      <c r="F4" s="11">
        <v>0.43</v>
      </c>
      <c r="G4" s="11">
        <v>0.4</v>
      </c>
      <c r="H4" s="5">
        <v>0.12</v>
      </c>
      <c r="I4" s="5">
        <v>0.03</v>
      </c>
      <c r="J4" s="5">
        <f>1-SUM(F4:I4)</f>
        <v>1.9999999999999907E-2</v>
      </c>
      <c r="K4" s="2" t="s">
        <v>64</v>
      </c>
      <c r="L4" s="2" t="s">
        <v>103</v>
      </c>
    </row>
    <row r="5" spans="1:13" s="5" customFormat="1" x14ac:dyDescent="0.2">
      <c r="A5" s="11"/>
      <c r="B5" s="2"/>
      <c r="C5" s="2"/>
      <c r="D5" s="3"/>
      <c r="E5" s="11" t="s">
        <v>73</v>
      </c>
      <c r="F5" s="11">
        <v>0.48</v>
      </c>
      <c r="G5" s="11">
        <v>0.35</v>
      </c>
      <c r="K5" s="2"/>
    </row>
    <row r="6" spans="1:13" s="5" customFormat="1" x14ac:dyDescent="0.2">
      <c r="A6" s="11"/>
      <c r="B6" s="2"/>
      <c r="C6" s="2"/>
      <c r="D6" s="3"/>
      <c r="E6" s="11" t="s">
        <v>75</v>
      </c>
      <c r="F6" s="11">
        <v>0.23</v>
      </c>
      <c r="G6" s="11">
        <f>0.6</f>
        <v>0.6</v>
      </c>
      <c r="K6" s="2"/>
    </row>
    <row r="7" spans="1:13" s="5" customFormat="1" x14ac:dyDescent="0.2">
      <c r="A7" s="26" t="s">
        <v>129</v>
      </c>
      <c r="B7" s="2"/>
      <c r="C7" s="2"/>
      <c r="D7" s="3"/>
      <c r="E7" s="3"/>
      <c r="F7" s="11"/>
      <c r="G7" s="11"/>
      <c r="K7" s="2"/>
    </row>
    <row r="8" spans="1:13" ht="39" customHeight="1" x14ac:dyDescent="0.2">
      <c r="A8" s="1" t="s">
        <v>6</v>
      </c>
      <c r="B8" s="4">
        <v>5030053</v>
      </c>
      <c r="C8">
        <v>7</v>
      </c>
      <c r="D8" s="12">
        <f t="shared" ref="D8:D39" si="0">ROUND(B8*$D$4,0)</f>
        <v>3772540</v>
      </c>
      <c r="E8" s="12">
        <f>ROUND(D8*$E$4,0)</f>
        <v>2489876</v>
      </c>
      <c r="F8" s="4">
        <f>ROUND($E8*$F$4,0)</f>
        <v>1070647</v>
      </c>
      <c r="G8" s="4">
        <f>ROUND($E8*$G$4,0)</f>
        <v>995950</v>
      </c>
      <c r="H8" s="4">
        <f>ROUND($E8*$H$4,0)</f>
        <v>298785</v>
      </c>
      <c r="I8" s="4">
        <f>ROUND($E8*$I$4,0)</f>
        <v>74696</v>
      </c>
      <c r="J8" s="4">
        <f>E8-SUM(F8:I8)</f>
        <v>49798</v>
      </c>
      <c r="K8" s="4">
        <f>SUM(F8:J8)</f>
        <v>2489876</v>
      </c>
      <c r="L8" s="11" t="s">
        <v>59</v>
      </c>
    </row>
    <row r="9" spans="1:13" x14ac:dyDescent="0.2">
      <c r="A9" s="1" t="s">
        <v>7</v>
      </c>
      <c r="B9" s="4">
        <v>736081</v>
      </c>
      <c r="C9">
        <v>1</v>
      </c>
      <c r="D9" s="12">
        <f t="shared" si="0"/>
        <v>552061</v>
      </c>
      <c r="E9" s="12">
        <f t="shared" ref="E9:E57" si="1">ROUND(D9*$E$4,0)</f>
        <v>364360</v>
      </c>
      <c r="F9" s="4">
        <f t="shared" ref="F9:F57" si="2">ROUND($E9*$F$4,0)</f>
        <v>156675</v>
      </c>
      <c r="G9" s="4">
        <f t="shared" ref="G9:G57" si="3">ROUND($E9*$G$4,0)</f>
        <v>145744</v>
      </c>
      <c r="H9" s="4">
        <f t="shared" ref="H9:H57" si="4">ROUND($E9*$H$4,0)</f>
        <v>43723</v>
      </c>
      <c r="I9" s="4">
        <f t="shared" ref="I9:I57" si="5">ROUND($E9*$I$4,0)</f>
        <v>10931</v>
      </c>
      <c r="J9" s="4">
        <f t="shared" ref="J9:J34" si="6">E9-SUM(F9:I9)</f>
        <v>7287</v>
      </c>
      <c r="K9" s="4">
        <f t="shared" ref="K9:K34" si="7">SUM(F9:J9)</f>
        <v>364360</v>
      </c>
      <c r="L9" s="11" t="s">
        <v>59</v>
      </c>
    </row>
    <row r="10" spans="1:13" x14ac:dyDescent="0.2">
      <c r="A10" s="1" t="s">
        <v>8</v>
      </c>
      <c r="B10" s="4">
        <v>7158923</v>
      </c>
      <c r="C10">
        <v>9</v>
      </c>
      <c r="D10" s="12">
        <f t="shared" si="0"/>
        <v>5369192</v>
      </c>
      <c r="E10" s="12">
        <f t="shared" si="1"/>
        <v>3543667</v>
      </c>
      <c r="F10" s="4">
        <f t="shared" si="2"/>
        <v>1523777</v>
      </c>
      <c r="G10" s="4">
        <f t="shared" si="3"/>
        <v>1417467</v>
      </c>
      <c r="H10" s="4">
        <f t="shared" si="4"/>
        <v>425240</v>
      </c>
      <c r="I10" s="4">
        <f t="shared" si="5"/>
        <v>106310</v>
      </c>
      <c r="J10" s="4">
        <f t="shared" si="6"/>
        <v>70873</v>
      </c>
      <c r="K10" s="4">
        <f t="shared" si="7"/>
        <v>3543667</v>
      </c>
      <c r="L10" s="11" t="s">
        <v>59</v>
      </c>
    </row>
    <row r="11" spans="1:13" x14ac:dyDescent="0.2">
      <c r="A11" s="1" t="s">
        <v>9</v>
      </c>
      <c r="B11" s="4">
        <v>3013756</v>
      </c>
      <c r="C11">
        <v>4</v>
      </c>
      <c r="D11" s="12">
        <f t="shared" si="0"/>
        <v>2260317</v>
      </c>
      <c r="E11" s="12">
        <f t="shared" si="1"/>
        <v>1491809</v>
      </c>
      <c r="F11" s="4">
        <f t="shared" si="2"/>
        <v>641478</v>
      </c>
      <c r="G11" s="4">
        <f t="shared" si="3"/>
        <v>596724</v>
      </c>
      <c r="H11" s="4">
        <f t="shared" si="4"/>
        <v>179017</v>
      </c>
      <c r="I11" s="4">
        <f t="shared" si="5"/>
        <v>44754</v>
      </c>
      <c r="J11" s="4">
        <f t="shared" si="6"/>
        <v>29836</v>
      </c>
      <c r="K11" s="4">
        <f t="shared" si="7"/>
        <v>1491809</v>
      </c>
      <c r="L11" s="11" t="s">
        <v>59</v>
      </c>
    </row>
    <row r="12" spans="1:13" x14ac:dyDescent="0.2">
      <c r="A12" s="1" t="s">
        <v>10</v>
      </c>
      <c r="B12" s="4">
        <v>39576757</v>
      </c>
      <c r="C12">
        <v>52</v>
      </c>
      <c r="D12" s="12">
        <f t="shared" si="0"/>
        <v>29682568</v>
      </c>
      <c r="E12" s="12">
        <f t="shared" si="1"/>
        <v>19590495</v>
      </c>
      <c r="F12" s="4">
        <f>ROUND($E12*$F$5,0)</f>
        <v>9403438</v>
      </c>
      <c r="G12" s="4">
        <f>ROUND($E12*$G$5,0)</f>
        <v>6856673</v>
      </c>
      <c r="H12" s="4">
        <f>ROUND($E12*$H$4,0)</f>
        <v>2350859</v>
      </c>
      <c r="I12" s="4">
        <f t="shared" si="5"/>
        <v>587715</v>
      </c>
      <c r="J12" s="4">
        <f t="shared" si="6"/>
        <v>391810</v>
      </c>
      <c r="K12" s="4">
        <f t="shared" si="7"/>
        <v>19590495</v>
      </c>
      <c r="L12" s="11" t="s">
        <v>59</v>
      </c>
    </row>
    <row r="13" spans="1:13" x14ac:dyDescent="0.2">
      <c r="A13" s="1" t="s">
        <v>11</v>
      </c>
      <c r="B13" s="4">
        <v>5782171</v>
      </c>
      <c r="C13">
        <v>8</v>
      </c>
      <c r="D13" s="12">
        <f t="shared" si="0"/>
        <v>4336628</v>
      </c>
      <c r="E13" s="12">
        <f t="shared" si="1"/>
        <v>2862174</v>
      </c>
      <c r="F13" s="4">
        <f t="shared" si="2"/>
        <v>1230735</v>
      </c>
      <c r="G13" s="4">
        <f t="shared" si="3"/>
        <v>1144870</v>
      </c>
      <c r="H13" s="4">
        <f t="shared" si="4"/>
        <v>343461</v>
      </c>
      <c r="I13" s="4">
        <f t="shared" si="5"/>
        <v>85865</v>
      </c>
      <c r="J13" s="4">
        <f t="shared" si="6"/>
        <v>57243</v>
      </c>
      <c r="K13" s="4">
        <f t="shared" si="7"/>
        <v>2862174</v>
      </c>
      <c r="L13" s="11" t="s">
        <v>59</v>
      </c>
    </row>
    <row r="14" spans="1:13" x14ac:dyDescent="0.2">
      <c r="A14" s="1" t="s">
        <v>12</v>
      </c>
      <c r="B14" s="4">
        <v>3608298</v>
      </c>
      <c r="C14">
        <v>5</v>
      </c>
      <c r="D14" s="12">
        <f t="shared" si="0"/>
        <v>2706224</v>
      </c>
      <c r="E14" s="12">
        <f t="shared" si="1"/>
        <v>1786108</v>
      </c>
      <c r="F14" s="4">
        <f t="shared" si="2"/>
        <v>768026</v>
      </c>
      <c r="G14" s="4">
        <f t="shared" si="3"/>
        <v>714443</v>
      </c>
      <c r="H14" s="4">
        <f t="shared" si="4"/>
        <v>214333</v>
      </c>
      <c r="I14" s="4">
        <f t="shared" si="5"/>
        <v>53583</v>
      </c>
      <c r="J14" s="4">
        <f t="shared" si="6"/>
        <v>35723</v>
      </c>
      <c r="K14" s="4">
        <f t="shared" si="7"/>
        <v>1786108</v>
      </c>
      <c r="L14" s="11" t="s">
        <v>59</v>
      </c>
    </row>
    <row r="15" spans="1:13" x14ac:dyDescent="0.2">
      <c r="A15" s="1" t="s">
        <v>13</v>
      </c>
      <c r="B15" s="4">
        <v>990837</v>
      </c>
      <c r="C15">
        <v>1</v>
      </c>
      <c r="D15" s="12">
        <f t="shared" si="0"/>
        <v>743128</v>
      </c>
      <c r="E15" s="12">
        <f t="shared" si="1"/>
        <v>490464</v>
      </c>
      <c r="F15" s="4">
        <f>ROUND($E15*$F$6,0)</f>
        <v>112807</v>
      </c>
      <c r="G15" s="4">
        <f>ROUND($E15*$G$6,0)</f>
        <v>294278</v>
      </c>
      <c r="H15" s="4">
        <f t="shared" si="4"/>
        <v>58856</v>
      </c>
      <c r="I15" s="4">
        <f t="shared" si="5"/>
        <v>14714</v>
      </c>
      <c r="J15" s="4">
        <f t="shared" si="6"/>
        <v>9809</v>
      </c>
      <c r="K15" s="4">
        <f t="shared" si="7"/>
        <v>490464</v>
      </c>
      <c r="L15" s="16" t="s">
        <v>60</v>
      </c>
      <c r="M15" s="11" t="s">
        <v>156</v>
      </c>
    </row>
    <row r="16" spans="1:13" x14ac:dyDescent="0.2">
      <c r="A16" s="1" t="s">
        <v>14</v>
      </c>
      <c r="B16" s="4">
        <v>21570527</v>
      </c>
      <c r="C16">
        <v>28</v>
      </c>
      <c r="D16" s="12">
        <f t="shared" si="0"/>
        <v>16177895</v>
      </c>
      <c r="E16" s="12">
        <f t="shared" si="1"/>
        <v>10677411</v>
      </c>
      <c r="F16" s="4">
        <f t="shared" si="2"/>
        <v>4591287</v>
      </c>
      <c r="G16" s="4">
        <f t="shared" si="3"/>
        <v>4270964</v>
      </c>
      <c r="H16" s="4">
        <f t="shared" si="4"/>
        <v>1281289</v>
      </c>
      <c r="I16" s="4">
        <f t="shared" si="5"/>
        <v>320322</v>
      </c>
      <c r="J16" s="4">
        <f t="shared" si="6"/>
        <v>213549</v>
      </c>
      <c r="K16" s="4">
        <f t="shared" si="7"/>
        <v>10677411</v>
      </c>
      <c r="L16" s="11" t="s">
        <v>59</v>
      </c>
    </row>
    <row r="17" spans="1:12" x14ac:dyDescent="0.2">
      <c r="A17" s="1" t="s">
        <v>15</v>
      </c>
      <c r="B17" s="4">
        <v>10725274</v>
      </c>
      <c r="C17">
        <v>14</v>
      </c>
      <c r="D17" s="12">
        <f t="shared" si="0"/>
        <v>8043956</v>
      </c>
      <c r="E17" s="12">
        <f t="shared" si="1"/>
        <v>5309011</v>
      </c>
      <c r="F17" s="4">
        <f t="shared" si="2"/>
        <v>2282875</v>
      </c>
      <c r="G17" s="4">
        <f t="shared" si="3"/>
        <v>2123604</v>
      </c>
      <c r="H17" s="4">
        <f t="shared" si="4"/>
        <v>637081</v>
      </c>
      <c r="I17" s="4">
        <f t="shared" si="5"/>
        <v>159270</v>
      </c>
      <c r="J17" s="4">
        <f t="shared" si="6"/>
        <v>106181</v>
      </c>
      <c r="K17" s="4">
        <f t="shared" si="7"/>
        <v>5309011</v>
      </c>
      <c r="L17" s="11" t="s">
        <v>59</v>
      </c>
    </row>
    <row r="18" spans="1:12" x14ac:dyDescent="0.2">
      <c r="A18" s="1" t="s">
        <v>16</v>
      </c>
      <c r="B18" s="4">
        <v>1460137</v>
      </c>
      <c r="C18">
        <v>2</v>
      </c>
      <c r="D18" s="12">
        <f t="shared" si="0"/>
        <v>1095103</v>
      </c>
      <c r="E18" s="12">
        <f t="shared" si="1"/>
        <v>722768</v>
      </c>
      <c r="F18" s="4">
        <f t="shared" si="2"/>
        <v>310790</v>
      </c>
      <c r="G18" s="4">
        <f t="shared" si="3"/>
        <v>289107</v>
      </c>
      <c r="H18" s="4">
        <f t="shared" si="4"/>
        <v>86732</v>
      </c>
      <c r="I18" s="4">
        <f t="shared" si="5"/>
        <v>21683</v>
      </c>
      <c r="J18" s="4">
        <f t="shared" si="6"/>
        <v>14456</v>
      </c>
      <c r="K18" s="4">
        <f t="shared" si="7"/>
        <v>722768</v>
      </c>
      <c r="L18" s="11" t="s">
        <v>59</v>
      </c>
    </row>
    <row r="19" spans="1:12" x14ac:dyDescent="0.2">
      <c r="A19" s="1" t="s">
        <v>17</v>
      </c>
      <c r="B19" s="4">
        <v>1841377</v>
      </c>
      <c r="C19">
        <v>2</v>
      </c>
      <c r="D19" s="12">
        <f t="shared" si="0"/>
        <v>1381033</v>
      </c>
      <c r="E19" s="12">
        <f t="shared" si="1"/>
        <v>911482</v>
      </c>
      <c r="F19" s="4">
        <f t="shared" si="2"/>
        <v>391937</v>
      </c>
      <c r="G19" s="4">
        <f t="shared" si="3"/>
        <v>364593</v>
      </c>
      <c r="H19" s="4">
        <f t="shared" si="4"/>
        <v>109378</v>
      </c>
      <c r="I19" s="4">
        <f t="shared" si="5"/>
        <v>27344</v>
      </c>
      <c r="J19" s="4">
        <f t="shared" si="6"/>
        <v>18230</v>
      </c>
      <c r="K19" s="4">
        <f t="shared" si="7"/>
        <v>911482</v>
      </c>
      <c r="L19" s="11" t="s">
        <v>59</v>
      </c>
    </row>
    <row r="20" spans="1:12" x14ac:dyDescent="0.2">
      <c r="A20" s="1" t="s">
        <v>18</v>
      </c>
      <c r="B20" s="4">
        <v>12822739</v>
      </c>
      <c r="C20">
        <v>17</v>
      </c>
      <c r="D20" s="12">
        <f t="shared" si="0"/>
        <v>9617054</v>
      </c>
      <c r="E20" s="12">
        <f t="shared" si="1"/>
        <v>6347256</v>
      </c>
      <c r="F20" s="4">
        <f t="shared" si="2"/>
        <v>2729320</v>
      </c>
      <c r="G20" s="4">
        <f t="shared" si="3"/>
        <v>2538902</v>
      </c>
      <c r="H20" s="4">
        <f t="shared" si="4"/>
        <v>761671</v>
      </c>
      <c r="I20" s="4">
        <f t="shared" si="5"/>
        <v>190418</v>
      </c>
      <c r="J20" s="4">
        <f t="shared" si="6"/>
        <v>126945</v>
      </c>
      <c r="K20" s="4">
        <f t="shared" si="7"/>
        <v>6347256</v>
      </c>
      <c r="L20" s="11" t="s">
        <v>59</v>
      </c>
    </row>
    <row r="21" spans="1:12" x14ac:dyDescent="0.2">
      <c r="A21" s="1" t="s">
        <v>19</v>
      </c>
      <c r="B21" s="4">
        <v>6790280</v>
      </c>
      <c r="C21">
        <v>9</v>
      </c>
      <c r="D21" s="12">
        <f t="shared" si="0"/>
        <v>5092710</v>
      </c>
      <c r="E21" s="12">
        <f t="shared" si="1"/>
        <v>3361189</v>
      </c>
      <c r="F21" s="4">
        <f t="shared" si="2"/>
        <v>1445311</v>
      </c>
      <c r="G21" s="4">
        <f t="shared" si="3"/>
        <v>1344476</v>
      </c>
      <c r="H21" s="4">
        <f t="shared" si="4"/>
        <v>403343</v>
      </c>
      <c r="I21" s="4">
        <f t="shared" si="5"/>
        <v>100836</v>
      </c>
      <c r="J21" s="4">
        <f t="shared" si="6"/>
        <v>67223</v>
      </c>
      <c r="K21" s="4">
        <f t="shared" si="7"/>
        <v>3361189</v>
      </c>
      <c r="L21" s="11" t="s">
        <v>59</v>
      </c>
    </row>
    <row r="22" spans="1:12" x14ac:dyDescent="0.2">
      <c r="A22" s="1" t="s">
        <v>20</v>
      </c>
      <c r="B22" s="4">
        <v>3192406</v>
      </c>
      <c r="C22">
        <v>4</v>
      </c>
      <c r="D22" s="12">
        <f t="shared" si="0"/>
        <v>2394305</v>
      </c>
      <c r="E22" s="12">
        <f t="shared" si="1"/>
        <v>1580241</v>
      </c>
      <c r="F22" s="4">
        <f t="shared" si="2"/>
        <v>679504</v>
      </c>
      <c r="G22" s="4">
        <f t="shared" si="3"/>
        <v>632096</v>
      </c>
      <c r="H22" s="4">
        <f t="shared" si="4"/>
        <v>189629</v>
      </c>
      <c r="I22" s="4">
        <f t="shared" si="5"/>
        <v>47407</v>
      </c>
      <c r="J22" s="4">
        <f t="shared" si="6"/>
        <v>31605</v>
      </c>
      <c r="K22" s="4">
        <f t="shared" si="7"/>
        <v>1580241</v>
      </c>
      <c r="L22" s="11" t="s">
        <v>59</v>
      </c>
    </row>
    <row r="23" spans="1:12" x14ac:dyDescent="0.2">
      <c r="A23" s="1" t="s">
        <v>21</v>
      </c>
      <c r="B23" s="4">
        <v>2940865</v>
      </c>
      <c r="C23">
        <v>4</v>
      </c>
      <c r="D23" s="12">
        <f t="shared" si="0"/>
        <v>2205649</v>
      </c>
      <c r="E23" s="12">
        <f t="shared" si="1"/>
        <v>1455728</v>
      </c>
      <c r="F23" s="4">
        <f t="shared" si="2"/>
        <v>625963</v>
      </c>
      <c r="G23" s="4">
        <f t="shared" si="3"/>
        <v>582291</v>
      </c>
      <c r="H23" s="4">
        <f t="shared" si="4"/>
        <v>174687</v>
      </c>
      <c r="I23" s="4">
        <f t="shared" si="5"/>
        <v>43672</v>
      </c>
      <c r="J23" s="4">
        <f t="shared" si="6"/>
        <v>29115</v>
      </c>
      <c r="K23" s="4">
        <f t="shared" si="7"/>
        <v>1455728</v>
      </c>
      <c r="L23" s="11" t="s">
        <v>59</v>
      </c>
    </row>
    <row r="24" spans="1:12" x14ac:dyDescent="0.2">
      <c r="A24" s="1" t="s">
        <v>22</v>
      </c>
      <c r="B24" s="4">
        <v>4509342</v>
      </c>
      <c r="C24">
        <v>6</v>
      </c>
      <c r="D24" s="12">
        <f t="shared" si="0"/>
        <v>3382007</v>
      </c>
      <c r="E24" s="12">
        <f t="shared" si="1"/>
        <v>2232125</v>
      </c>
      <c r="F24" s="4">
        <f t="shared" si="2"/>
        <v>959814</v>
      </c>
      <c r="G24" s="4">
        <f t="shared" si="3"/>
        <v>892850</v>
      </c>
      <c r="H24" s="4">
        <f t="shared" si="4"/>
        <v>267855</v>
      </c>
      <c r="I24" s="4">
        <f t="shared" si="5"/>
        <v>66964</v>
      </c>
      <c r="J24" s="4">
        <f t="shared" si="6"/>
        <v>44642</v>
      </c>
      <c r="K24" s="4">
        <f t="shared" si="7"/>
        <v>2232125</v>
      </c>
      <c r="L24" s="11" t="s">
        <v>59</v>
      </c>
    </row>
    <row r="25" spans="1:12" x14ac:dyDescent="0.2">
      <c r="A25" s="1" t="s">
        <v>23</v>
      </c>
      <c r="B25" s="4">
        <v>4661468</v>
      </c>
      <c r="C25">
        <v>6</v>
      </c>
      <c r="D25" s="12">
        <f t="shared" si="0"/>
        <v>3496101</v>
      </c>
      <c r="E25" s="12">
        <f t="shared" si="1"/>
        <v>2307427</v>
      </c>
      <c r="F25" s="4">
        <f t="shared" si="2"/>
        <v>992194</v>
      </c>
      <c r="G25" s="4">
        <f t="shared" si="3"/>
        <v>922971</v>
      </c>
      <c r="H25" s="4">
        <f t="shared" si="4"/>
        <v>276891</v>
      </c>
      <c r="I25" s="4">
        <f t="shared" si="5"/>
        <v>69223</v>
      </c>
      <c r="J25" s="4">
        <f t="shared" si="6"/>
        <v>46148</v>
      </c>
      <c r="K25" s="4">
        <f t="shared" si="7"/>
        <v>2307427</v>
      </c>
      <c r="L25" s="11" t="s">
        <v>59</v>
      </c>
    </row>
    <row r="26" spans="1:12" x14ac:dyDescent="0.2">
      <c r="A26" s="1" t="s">
        <v>24</v>
      </c>
      <c r="B26" s="4">
        <v>1363582</v>
      </c>
      <c r="C26">
        <v>2</v>
      </c>
      <c r="D26" s="12">
        <f t="shared" si="0"/>
        <v>1022687</v>
      </c>
      <c r="E26" s="12">
        <f t="shared" si="1"/>
        <v>674973</v>
      </c>
      <c r="F26" s="4">
        <f t="shared" si="2"/>
        <v>290238</v>
      </c>
      <c r="G26" s="4">
        <f t="shared" si="3"/>
        <v>269989</v>
      </c>
      <c r="H26" s="4">
        <f t="shared" si="4"/>
        <v>80997</v>
      </c>
      <c r="I26" s="4">
        <f t="shared" si="5"/>
        <v>20249</v>
      </c>
      <c r="J26" s="4">
        <f t="shared" si="6"/>
        <v>13500</v>
      </c>
      <c r="K26" s="4">
        <f t="shared" si="7"/>
        <v>674973</v>
      </c>
      <c r="L26" s="11" t="s">
        <v>59</v>
      </c>
    </row>
    <row r="27" spans="1:12" x14ac:dyDescent="0.2">
      <c r="A27" s="1" t="s">
        <v>25</v>
      </c>
      <c r="B27" s="4">
        <v>6185278</v>
      </c>
      <c r="C27">
        <v>8</v>
      </c>
      <c r="D27" s="12">
        <f t="shared" si="0"/>
        <v>4638959</v>
      </c>
      <c r="E27" s="12">
        <f t="shared" si="1"/>
        <v>3061713</v>
      </c>
      <c r="F27" s="4">
        <f t="shared" si="2"/>
        <v>1316537</v>
      </c>
      <c r="G27" s="4">
        <f t="shared" si="3"/>
        <v>1224685</v>
      </c>
      <c r="H27" s="4">
        <f t="shared" si="4"/>
        <v>367406</v>
      </c>
      <c r="I27" s="4">
        <f t="shared" si="5"/>
        <v>91851</v>
      </c>
      <c r="J27" s="4">
        <f t="shared" si="6"/>
        <v>61234</v>
      </c>
      <c r="K27" s="4">
        <f t="shared" si="7"/>
        <v>3061713</v>
      </c>
      <c r="L27" s="11" t="s">
        <v>59</v>
      </c>
    </row>
    <row r="28" spans="1:12" x14ac:dyDescent="0.2">
      <c r="A28" s="1" t="s">
        <v>26</v>
      </c>
      <c r="B28" s="4">
        <v>7033469</v>
      </c>
      <c r="C28">
        <v>9</v>
      </c>
      <c r="D28" s="12">
        <f t="shared" si="0"/>
        <v>5275102</v>
      </c>
      <c r="E28" s="12">
        <f t="shared" si="1"/>
        <v>3481567</v>
      </c>
      <c r="F28" s="4">
        <f t="shared" si="2"/>
        <v>1497074</v>
      </c>
      <c r="G28" s="4">
        <f t="shared" si="3"/>
        <v>1392627</v>
      </c>
      <c r="H28" s="4">
        <f t="shared" si="4"/>
        <v>417788</v>
      </c>
      <c r="I28" s="4">
        <f t="shared" si="5"/>
        <v>104447</v>
      </c>
      <c r="J28" s="4">
        <f t="shared" si="6"/>
        <v>69631</v>
      </c>
      <c r="K28" s="4">
        <f t="shared" si="7"/>
        <v>3481567</v>
      </c>
      <c r="L28" s="11" t="s">
        <v>59</v>
      </c>
    </row>
    <row r="29" spans="1:12" x14ac:dyDescent="0.2">
      <c r="A29" s="1" t="s">
        <v>27</v>
      </c>
      <c r="B29" s="4">
        <v>10084442</v>
      </c>
      <c r="C29">
        <v>13</v>
      </c>
      <c r="D29" s="12">
        <f t="shared" si="0"/>
        <v>7563332</v>
      </c>
      <c r="E29" s="12">
        <f t="shared" si="1"/>
        <v>4991799</v>
      </c>
      <c r="F29" s="4">
        <f t="shared" si="2"/>
        <v>2146474</v>
      </c>
      <c r="G29" s="4">
        <f t="shared" si="3"/>
        <v>1996720</v>
      </c>
      <c r="H29" s="4">
        <f t="shared" si="4"/>
        <v>599016</v>
      </c>
      <c r="I29" s="4">
        <f t="shared" si="5"/>
        <v>149754</v>
      </c>
      <c r="J29" s="4">
        <f t="shared" si="6"/>
        <v>99835</v>
      </c>
      <c r="K29" s="4">
        <f t="shared" si="7"/>
        <v>4991799</v>
      </c>
      <c r="L29" s="11" t="s">
        <v>59</v>
      </c>
    </row>
    <row r="30" spans="1:12" x14ac:dyDescent="0.2">
      <c r="A30" s="1" t="s">
        <v>28</v>
      </c>
      <c r="B30" s="4">
        <v>5709752</v>
      </c>
      <c r="C30">
        <v>8</v>
      </c>
      <c r="D30" s="12">
        <f t="shared" si="0"/>
        <v>4282314</v>
      </c>
      <c r="E30" s="12">
        <f t="shared" si="1"/>
        <v>2826327</v>
      </c>
      <c r="F30" s="4">
        <f t="shared" si="2"/>
        <v>1215321</v>
      </c>
      <c r="G30" s="4">
        <f t="shared" si="3"/>
        <v>1130531</v>
      </c>
      <c r="H30" s="4">
        <f t="shared" si="4"/>
        <v>339159</v>
      </c>
      <c r="I30" s="4">
        <f t="shared" si="5"/>
        <v>84790</v>
      </c>
      <c r="J30" s="4">
        <f t="shared" si="6"/>
        <v>56526</v>
      </c>
      <c r="K30" s="4">
        <f t="shared" si="7"/>
        <v>2826327</v>
      </c>
      <c r="L30" s="11" t="s">
        <v>59</v>
      </c>
    </row>
    <row r="31" spans="1:12" x14ac:dyDescent="0.2">
      <c r="A31" s="1" t="s">
        <v>29</v>
      </c>
      <c r="B31" s="4">
        <v>2963914</v>
      </c>
      <c r="C31">
        <v>4</v>
      </c>
      <c r="D31" s="12">
        <f t="shared" si="0"/>
        <v>2222936</v>
      </c>
      <c r="E31" s="12">
        <f t="shared" si="1"/>
        <v>1467138</v>
      </c>
      <c r="F31" s="4">
        <f t="shared" si="2"/>
        <v>630869</v>
      </c>
      <c r="G31" s="4">
        <f t="shared" si="3"/>
        <v>586855</v>
      </c>
      <c r="H31" s="4">
        <f t="shared" si="4"/>
        <v>176057</v>
      </c>
      <c r="I31" s="4">
        <f t="shared" si="5"/>
        <v>44014</v>
      </c>
      <c r="J31" s="4">
        <f t="shared" si="6"/>
        <v>29343</v>
      </c>
      <c r="K31" s="4">
        <f t="shared" si="7"/>
        <v>1467138</v>
      </c>
      <c r="L31" s="11" t="s">
        <v>59</v>
      </c>
    </row>
    <row r="32" spans="1:12" x14ac:dyDescent="0.2">
      <c r="A32" s="1" t="s">
        <v>30</v>
      </c>
      <c r="B32" s="4">
        <v>6160281</v>
      </c>
      <c r="C32">
        <v>8</v>
      </c>
      <c r="D32" s="12">
        <f t="shared" si="0"/>
        <v>4620211</v>
      </c>
      <c r="E32" s="12">
        <f t="shared" si="1"/>
        <v>3049339</v>
      </c>
      <c r="F32" s="4">
        <f t="shared" si="2"/>
        <v>1311216</v>
      </c>
      <c r="G32" s="4">
        <f t="shared" si="3"/>
        <v>1219736</v>
      </c>
      <c r="H32" s="4">
        <f t="shared" si="4"/>
        <v>365921</v>
      </c>
      <c r="I32" s="4">
        <f t="shared" si="5"/>
        <v>91480</v>
      </c>
      <c r="J32" s="4">
        <f t="shared" si="6"/>
        <v>60986</v>
      </c>
      <c r="K32" s="4">
        <f t="shared" si="7"/>
        <v>3049339</v>
      </c>
      <c r="L32" s="11" t="s">
        <v>59</v>
      </c>
    </row>
    <row r="33" spans="1:12" x14ac:dyDescent="0.2">
      <c r="A33" s="1" t="s">
        <v>31</v>
      </c>
      <c r="B33" s="4">
        <v>1085407</v>
      </c>
      <c r="C33">
        <v>2</v>
      </c>
      <c r="D33" s="12">
        <f t="shared" si="0"/>
        <v>814055</v>
      </c>
      <c r="E33" s="12">
        <f t="shared" si="1"/>
        <v>537276</v>
      </c>
      <c r="F33" s="4">
        <f t="shared" si="2"/>
        <v>231029</v>
      </c>
      <c r="G33" s="4">
        <f t="shared" si="3"/>
        <v>214910</v>
      </c>
      <c r="H33" s="4">
        <f t="shared" si="4"/>
        <v>64473</v>
      </c>
      <c r="I33" s="4">
        <f t="shared" si="5"/>
        <v>16118</v>
      </c>
      <c r="J33" s="4">
        <f t="shared" si="6"/>
        <v>10746</v>
      </c>
      <c r="K33" s="4">
        <f t="shared" si="7"/>
        <v>537276</v>
      </c>
      <c r="L33" s="11" t="s">
        <v>59</v>
      </c>
    </row>
    <row r="34" spans="1:12" x14ac:dyDescent="0.2">
      <c r="A34" s="1" t="s">
        <v>32</v>
      </c>
      <c r="B34" s="4">
        <v>1963333</v>
      </c>
      <c r="C34">
        <v>3</v>
      </c>
      <c r="D34" s="12">
        <f t="shared" si="0"/>
        <v>1472500</v>
      </c>
      <c r="E34" s="12">
        <f t="shared" si="1"/>
        <v>971850</v>
      </c>
      <c r="F34" s="4">
        <f t="shared" si="2"/>
        <v>417896</v>
      </c>
      <c r="G34" s="4">
        <f t="shared" si="3"/>
        <v>388740</v>
      </c>
      <c r="H34" s="4">
        <f t="shared" si="4"/>
        <v>116622</v>
      </c>
      <c r="I34" s="4">
        <f t="shared" si="5"/>
        <v>29156</v>
      </c>
      <c r="J34" s="4">
        <f t="shared" si="6"/>
        <v>19436</v>
      </c>
      <c r="K34" s="4">
        <f t="shared" si="7"/>
        <v>971850</v>
      </c>
      <c r="L34" s="11" t="s">
        <v>59</v>
      </c>
    </row>
    <row r="35" spans="1:12" x14ac:dyDescent="0.2">
      <c r="A35" s="1" t="s">
        <v>33</v>
      </c>
      <c r="B35" s="4">
        <v>3108462</v>
      </c>
      <c r="C35">
        <v>4</v>
      </c>
      <c r="D35" s="12">
        <f t="shared" si="0"/>
        <v>2331347</v>
      </c>
      <c r="E35" s="12">
        <f t="shared" si="1"/>
        <v>1538689</v>
      </c>
      <c r="F35" s="4">
        <f t="shared" si="2"/>
        <v>661636</v>
      </c>
      <c r="G35" s="4">
        <f t="shared" si="3"/>
        <v>615476</v>
      </c>
      <c r="H35" s="4">
        <f t="shared" si="4"/>
        <v>184643</v>
      </c>
      <c r="I35" s="4">
        <f t="shared" si="5"/>
        <v>46161</v>
      </c>
      <c r="J35" s="4">
        <f t="shared" ref="J35:J57" si="8">E35-SUM(F35:I35)</f>
        <v>30773</v>
      </c>
      <c r="K35" s="4">
        <f t="shared" ref="K35:K57" si="9">SUM(F35:J35)</f>
        <v>1538689</v>
      </c>
      <c r="L35" s="11" t="s">
        <v>59</v>
      </c>
    </row>
    <row r="36" spans="1:12" x14ac:dyDescent="0.2">
      <c r="A36" s="1" t="s">
        <v>34</v>
      </c>
      <c r="B36" s="4">
        <v>1379089</v>
      </c>
      <c r="C36">
        <v>2</v>
      </c>
      <c r="D36" s="12">
        <f t="shared" si="0"/>
        <v>1034317</v>
      </c>
      <c r="E36" s="12">
        <f t="shared" si="1"/>
        <v>682649</v>
      </c>
      <c r="F36" s="4">
        <f t="shared" si="2"/>
        <v>293539</v>
      </c>
      <c r="G36" s="4">
        <f t="shared" si="3"/>
        <v>273060</v>
      </c>
      <c r="H36" s="4">
        <f t="shared" si="4"/>
        <v>81918</v>
      </c>
      <c r="I36" s="4">
        <f t="shared" si="5"/>
        <v>20479</v>
      </c>
      <c r="J36" s="4">
        <f t="shared" si="8"/>
        <v>13653</v>
      </c>
      <c r="K36" s="4">
        <f t="shared" si="9"/>
        <v>682649</v>
      </c>
      <c r="L36" s="11" t="s">
        <v>59</v>
      </c>
    </row>
    <row r="37" spans="1:12" x14ac:dyDescent="0.2">
      <c r="A37" s="1" t="s">
        <v>35</v>
      </c>
      <c r="B37" s="4">
        <v>9294493</v>
      </c>
      <c r="C37">
        <v>12</v>
      </c>
      <c r="D37" s="12">
        <f t="shared" si="0"/>
        <v>6970870</v>
      </c>
      <c r="E37" s="12">
        <f t="shared" si="1"/>
        <v>4600774</v>
      </c>
      <c r="F37" s="4">
        <f t="shared" si="2"/>
        <v>1978333</v>
      </c>
      <c r="G37" s="4">
        <f t="shared" si="3"/>
        <v>1840310</v>
      </c>
      <c r="H37" s="4">
        <f t="shared" si="4"/>
        <v>552093</v>
      </c>
      <c r="I37" s="4">
        <f t="shared" si="5"/>
        <v>138023</v>
      </c>
      <c r="J37" s="4">
        <f t="shared" si="8"/>
        <v>92015</v>
      </c>
      <c r="K37" s="4">
        <f t="shared" si="9"/>
        <v>4600774</v>
      </c>
      <c r="L37" s="11" t="s">
        <v>59</v>
      </c>
    </row>
    <row r="38" spans="1:12" x14ac:dyDescent="0.2">
      <c r="A38" t="s">
        <v>36</v>
      </c>
      <c r="B38" s="4">
        <v>2120220</v>
      </c>
      <c r="C38">
        <v>3</v>
      </c>
      <c r="D38" s="12">
        <f t="shared" si="0"/>
        <v>1590165</v>
      </c>
      <c r="E38" s="12">
        <f t="shared" si="1"/>
        <v>1049509</v>
      </c>
      <c r="F38" s="4">
        <f t="shared" si="2"/>
        <v>451289</v>
      </c>
      <c r="G38" s="4">
        <f t="shared" si="3"/>
        <v>419804</v>
      </c>
      <c r="H38" s="4">
        <f t="shared" si="4"/>
        <v>125941</v>
      </c>
      <c r="I38" s="4">
        <f t="shared" si="5"/>
        <v>31485</v>
      </c>
      <c r="J38" s="4">
        <f t="shared" si="8"/>
        <v>20990</v>
      </c>
      <c r="K38" s="4">
        <f t="shared" si="9"/>
        <v>1049509</v>
      </c>
      <c r="L38" s="11" t="s">
        <v>59</v>
      </c>
    </row>
    <row r="39" spans="1:12" x14ac:dyDescent="0.2">
      <c r="A39" s="1" t="s">
        <v>37</v>
      </c>
      <c r="B39" s="4">
        <v>20215751</v>
      </c>
      <c r="C39">
        <v>26</v>
      </c>
      <c r="D39" s="12">
        <f t="shared" si="0"/>
        <v>15161813</v>
      </c>
      <c r="E39" s="12">
        <f t="shared" si="1"/>
        <v>10006797</v>
      </c>
      <c r="F39" s="4">
        <f t="shared" si="2"/>
        <v>4302923</v>
      </c>
      <c r="G39" s="4">
        <f t="shared" si="3"/>
        <v>4002719</v>
      </c>
      <c r="H39" s="4">
        <f t="shared" si="4"/>
        <v>1200816</v>
      </c>
      <c r="I39" s="4">
        <f t="shared" si="5"/>
        <v>300204</v>
      </c>
      <c r="J39" s="4">
        <f t="shared" si="8"/>
        <v>200135</v>
      </c>
      <c r="K39" s="4">
        <f t="shared" si="9"/>
        <v>10006797</v>
      </c>
      <c r="L39" s="11" t="s">
        <v>59</v>
      </c>
    </row>
    <row r="40" spans="1:12" x14ac:dyDescent="0.2">
      <c r="A40" s="1" t="s">
        <v>38</v>
      </c>
      <c r="B40" s="4">
        <v>10453948</v>
      </c>
      <c r="C40">
        <v>14</v>
      </c>
      <c r="D40" s="12">
        <f t="shared" ref="D40:D57" si="10">ROUND(B40*$D$4,0)</f>
        <v>7840461</v>
      </c>
      <c r="E40" s="12">
        <f t="shared" si="1"/>
        <v>5174704</v>
      </c>
      <c r="F40" s="4">
        <f t="shared" si="2"/>
        <v>2225123</v>
      </c>
      <c r="G40" s="4">
        <f t="shared" si="3"/>
        <v>2069882</v>
      </c>
      <c r="H40" s="4">
        <f t="shared" si="4"/>
        <v>620964</v>
      </c>
      <c r="I40" s="4">
        <f t="shared" si="5"/>
        <v>155241</v>
      </c>
      <c r="J40" s="4">
        <f t="shared" si="8"/>
        <v>103494</v>
      </c>
      <c r="K40" s="4">
        <f t="shared" si="9"/>
        <v>5174704</v>
      </c>
      <c r="L40" s="11" t="s">
        <v>59</v>
      </c>
    </row>
    <row r="41" spans="1:12" x14ac:dyDescent="0.2">
      <c r="A41" s="1" t="s">
        <v>39</v>
      </c>
      <c r="B41" s="4">
        <v>779702</v>
      </c>
      <c r="C41">
        <v>1</v>
      </c>
      <c r="D41" s="12">
        <f t="shared" si="10"/>
        <v>584777</v>
      </c>
      <c r="E41" s="12">
        <f t="shared" si="1"/>
        <v>385953</v>
      </c>
      <c r="F41" s="4">
        <f t="shared" si="2"/>
        <v>165960</v>
      </c>
      <c r="G41" s="4">
        <f t="shared" si="3"/>
        <v>154381</v>
      </c>
      <c r="H41" s="4">
        <f t="shared" si="4"/>
        <v>46314</v>
      </c>
      <c r="I41" s="4">
        <f t="shared" si="5"/>
        <v>11579</v>
      </c>
      <c r="J41" s="4">
        <f t="shared" si="8"/>
        <v>7719</v>
      </c>
      <c r="K41" s="4">
        <f t="shared" si="9"/>
        <v>385953</v>
      </c>
      <c r="L41" s="11" t="s">
        <v>59</v>
      </c>
    </row>
    <row r="42" spans="1:12" x14ac:dyDescent="0.2">
      <c r="A42" s="1" t="s">
        <v>40</v>
      </c>
      <c r="B42" s="4">
        <v>11808848</v>
      </c>
      <c r="C42">
        <v>15</v>
      </c>
      <c r="D42" s="12">
        <f t="shared" si="10"/>
        <v>8856636</v>
      </c>
      <c r="E42" s="12">
        <f t="shared" si="1"/>
        <v>5845380</v>
      </c>
      <c r="F42" s="4">
        <f t="shared" si="2"/>
        <v>2513513</v>
      </c>
      <c r="G42" s="4">
        <f t="shared" si="3"/>
        <v>2338152</v>
      </c>
      <c r="H42" s="4">
        <f t="shared" si="4"/>
        <v>701446</v>
      </c>
      <c r="I42" s="4">
        <f t="shared" si="5"/>
        <v>175361</v>
      </c>
      <c r="J42" s="4">
        <f t="shared" si="8"/>
        <v>116908</v>
      </c>
      <c r="K42" s="4">
        <f t="shared" si="9"/>
        <v>5845380</v>
      </c>
      <c r="L42" s="11" t="s">
        <v>59</v>
      </c>
    </row>
    <row r="43" spans="1:12" x14ac:dyDescent="0.2">
      <c r="A43" s="1" t="s">
        <v>41</v>
      </c>
      <c r="B43" s="4">
        <v>3963516</v>
      </c>
      <c r="C43">
        <v>5</v>
      </c>
      <c r="D43" s="12">
        <f t="shared" si="10"/>
        <v>2972637</v>
      </c>
      <c r="E43" s="12">
        <f t="shared" si="1"/>
        <v>1961940</v>
      </c>
      <c r="F43" s="4">
        <f t="shared" si="2"/>
        <v>843634</v>
      </c>
      <c r="G43" s="4">
        <f t="shared" si="3"/>
        <v>784776</v>
      </c>
      <c r="H43" s="4">
        <f t="shared" si="4"/>
        <v>235433</v>
      </c>
      <c r="I43" s="4">
        <f t="shared" si="5"/>
        <v>58858</v>
      </c>
      <c r="J43" s="4">
        <f t="shared" si="8"/>
        <v>39239</v>
      </c>
      <c r="K43" s="4">
        <f t="shared" si="9"/>
        <v>1961940</v>
      </c>
      <c r="L43" s="11" t="s">
        <v>59</v>
      </c>
    </row>
    <row r="44" spans="1:12" x14ac:dyDescent="0.2">
      <c r="A44" s="1" t="s">
        <v>42</v>
      </c>
      <c r="B44" s="4">
        <v>4241500</v>
      </c>
      <c r="C44">
        <v>6</v>
      </c>
      <c r="D44" s="12">
        <f t="shared" si="10"/>
        <v>3181125</v>
      </c>
      <c r="E44" s="12">
        <f t="shared" si="1"/>
        <v>2099543</v>
      </c>
      <c r="F44" s="4">
        <f t="shared" si="2"/>
        <v>902803</v>
      </c>
      <c r="G44" s="4">
        <f t="shared" si="3"/>
        <v>839817</v>
      </c>
      <c r="H44" s="4">
        <f t="shared" si="4"/>
        <v>251945</v>
      </c>
      <c r="I44" s="4">
        <f t="shared" si="5"/>
        <v>62986</v>
      </c>
      <c r="J44" s="4">
        <f t="shared" si="8"/>
        <v>41992</v>
      </c>
      <c r="K44" s="4">
        <f t="shared" si="9"/>
        <v>2099543</v>
      </c>
      <c r="L44" s="11" t="s">
        <v>59</v>
      </c>
    </row>
    <row r="45" spans="1:12" x14ac:dyDescent="0.2">
      <c r="A45" s="1" t="s">
        <v>43</v>
      </c>
      <c r="B45" s="4">
        <v>13011844</v>
      </c>
      <c r="C45">
        <v>17</v>
      </c>
      <c r="D45" s="12">
        <f t="shared" si="10"/>
        <v>9758883</v>
      </c>
      <c r="E45" s="12">
        <f t="shared" si="1"/>
        <v>6440863</v>
      </c>
      <c r="F45" s="4">
        <f t="shared" si="2"/>
        <v>2769571</v>
      </c>
      <c r="G45" s="4">
        <f t="shared" si="3"/>
        <v>2576345</v>
      </c>
      <c r="H45" s="4">
        <f t="shared" si="4"/>
        <v>772904</v>
      </c>
      <c r="I45" s="4">
        <f t="shared" si="5"/>
        <v>193226</v>
      </c>
      <c r="J45" s="4">
        <f t="shared" si="8"/>
        <v>128817</v>
      </c>
      <c r="K45" s="4">
        <f t="shared" si="9"/>
        <v>6440863</v>
      </c>
      <c r="L45" s="11" t="s">
        <v>59</v>
      </c>
    </row>
    <row r="46" spans="1:12" x14ac:dyDescent="0.2">
      <c r="A46" s="1" t="s">
        <v>44</v>
      </c>
      <c r="B46" s="4">
        <v>1098163</v>
      </c>
      <c r="C46">
        <v>2</v>
      </c>
      <c r="D46" s="12">
        <f t="shared" si="10"/>
        <v>823622</v>
      </c>
      <c r="E46" s="12">
        <f t="shared" si="1"/>
        <v>543591</v>
      </c>
      <c r="F46" s="4">
        <f t="shared" si="2"/>
        <v>233744</v>
      </c>
      <c r="G46" s="4">
        <f t="shared" si="3"/>
        <v>217436</v>
      </c>
      <c r="H46" s="4">
        <f t="shared" si="4"/>
        <v>65231</v>
      </c>
      <c r="I46" s="4">
        <f t="shared" si="5"/>
        <v>16308</v>
      </c>
      <c r="J46" s="4">
        <f t="shared" si="8"/>
        <v>10872</v>
      </c>
      <c r="K46" s="4">
        <f t="shared" si="9"/>
        <v>543591</v>
      </c>
      <c r="L46" s="11" t="s">
        <v>59</v>
      </c>
    </row>
    <row r="47" spans="1:12" x14ac:dyDescent="0.2">
      <c r="A47" s="1" t="s">
        <v>45</v>
      </c>
      <c r="B47" s="4">
        <v>5124712</v>
      </c>
      <c r="C47">
        <v>7</v>
      </c>
      <c r="D47" s="12">
        <f t="shared" si="10"/>
        <v>3843534</v>
      </c>
      <c r="E47" s="12">
        <f t="shared" si="1"/>
        <v>2536732</v>
      </c>
      <c r="F47" s="4">
        <f t="shared" si="2"/>
        <v>1090795</v>
      </c>
      <c r="G47" s="4">
        <f t="shared" si="3"/>
        <v>1014693</v>
      </c>
      <c r="H47" s="4">
        <f t="shared" si="4"/>
        <v>304408</v>
      </c>
      <c r="I47" s="4">
        <f t="shared" si="5"/>
        <v>76102</v>
      </c>
      <c r="J47" s="4">
        <f t="shared" si="8"/>
        <v>50734</v>
      </c>
      <c r="K47" s="4">
        <f t="shared" si="9"/>
        <v>2536732</v>
      </c>
      <c r="L47" s="11" t="s">
        <v>59</v>
      </c>
    </row>
    <row r="48" spans="1:12" x14ac:dyDescent="0.2">
      <c r="A48" s="1" t="s">
        <v>46</v>
      </c>
      <c r="B48" s="4">
        <v>887770</v>
      </c>
      <c r="C48">
        <v>1</v>
      </c>
      <c r="D48" s="12">
        <f t="shared" si="10"/>
        <v>665828</v>
      </c>
      <c r="E48" s="12">
        <f t="shared" si="1"/>
        <v>439446</v>
      </c>
      <c r="F48" s="4">
        <f t="shared" si="2"/>
        <v>188962</v>
      </c>
      <c r="G48" s="4">
        <f t="shared" si="3"/>
        <v>175778</v>
      </c>
      <c r="H48" s="4">
        <f t="shared" si="4"/>
        <v>52734</v>
      </c>
      <c r="I48" s="4">
        <f t="shared" si="5"/>
        <v>13183</v>
      </c>
      <c r="J48" s="4">
        <f t="shared" si="8"/>
        <v>8789</v>
      </c>
      <c r="K48" s="4">
        <f t="shared" si="9"/>
        <v>439446</v>
      </c>
      <c r="L48" s="11" t="s">
        <v>59</v>
      </c>
    </row>
    <row r="49" spans="1:12" x14ac:dyDescent="0.2">
      <c r="A49" s="1" t="s">
        <v>47</v>
      </c>
      <c r="B49" s="4">
        <v>6916897</v>
      </c>
      <c r="C49">
        <v>9</v>
      </c>
      <c r="D49" s="12">
        <f t="shared" si="10"/>
        <v>5187673</v>
      </c>
      <c r="E49" s="12">
        <f t="shared" si="1"/>
        <v>3423864</v>
      </c>
      <c r="F49" s="4">
        <f t="shared" si="2"/>
        <v>1472262</v>
      </c>
      <c r="G49" s="4">
        <f t="shared" si="3"/>
        <v>1369546</v>
      </c>
      <c r="H49" s="4">
        <f t="shared" si="4"/>
        <v>410864</v>
      </c>
      <c r="I49" s="4">
        <f t="shared" si="5"/>
        <v>102716</v>
      </c>
      <c r="J49" s="4">
        <f t="shared" si="8"/>
        <v>68476</v>
      </c>
      <c r="K49" s="4">
        <f t="shared" si="9"/>
        <v>3423864</v>
      </c>
      <c r="L49" s="11" t="s">
        <v>59</v>
      </c>
    </row>
    <row r="50" spans="1:12" x14ac:dyDescent="0.2">
      <c r="A50" s="1" t="s">
        <v>48</v>
      </c>
      <c r="B50" s="4">
        <v>29183290</v>
      </c>
      <c r="C50">
        <v>38</v>
      </c>
      <c r="D50" s="12">
        <f t="shared" si="10"/>
        <v>21887468</v>
      </c>
      <c r="E50" s="12">
        <f t="shared" si="1"/>
        <v>14445729</v>
      </c>
      <c r="F50" s="4">
        <f t="shared" si="2"/>
        <v>6211663</v>
      </c>
      <c r="G50" s="4">
        <f t="shared" si="3"/>
        <v>5778292</v>
      </c>
      <c r="H50" s="4">
        <f t="shared" si="4"/>
        <v>1733487</v>
      </c>
      <c r="I50" s="4">
        <f t="shared" si="5"/>
        <v>433372</v>
      </c>
      <c r="J50" s="4">
        <f t="shared" si="8"/>
        <v>288915</v>
      </c>
      <c r="K50" s="4">
        <f t="shared" si="9"/>
        <v>14445729</v>
      </c>
      <c r="L50" s="11" t="s">
        <v>59</v>
      </c>
    </row>
    <row r="51" spans="1:12" x14ac:dyDescent="0.2">
      <c r="A51" s="1" t="s">
        <v>49</v>
      </c>
      <c r="B51" s="4">
        <v>3275252</v>
      </c>
      <c r="C51">
        <v>4</v>
      </c>
      <c r="D51" s="12">
        <f t="shared" si="10"/>
        <v>2456439</v>
      </c>
      <c r="E51" s="12">
        <f t="shared" si="1"/>
        <v>1621250</v>
      </c>
      <c r="F51" s="4">
        <f t="shared" si="2"/>
        <v>697138</v>
      </c>
      <c r="G51" s="4">
        <f t="shared" si="3"/>
        <v>648500</v>
      </c>
      <c r="H51" s="4">
        <f t="shared" si="4"/>
        <v>194550</v>
      </c>
      <c r="I51" s="4">
        <f t="shared" si="5"/>
        <v>48638</v>
      </c>
      <c r="J51" s="4">
        <f t="shared" si="8"/>
        <v>32424</v>
      </c>
      <c r="K51" s="4">
        <f t="shared" si="9"/>
        <v>1621250</v>
      </c>
      <c r="L51" s="11" t="s">
        <v>59</v>
      </c>
    </row>
    <row r="52" spans="1:12" x14ac:dyDescent="0.2">
      <c r="A52" s="1" t="s">
        <v>50</v>
      </c>
      <c r="B52" s="4">
        <v>643503</v>
      </c>
      <c r="C52">
        <v>1</v>
      </c>
      <c r="D52" s="12">
        <f t="shared" si="10"/>
        <v>482627</v>
      </c>
      <c r="E52" s="12">
        <f t="shared" si="1"/>
        <v>318534</v>
      </c>
      <c r="F52" s="4">
        <f t="shared" si="2"/>
        <v>136970</v>
      </c>
      <c r="G52" s="4">
        <f t="shared" si="3"/>
        <v>127414</v>
      </c>
      <c r="H52" s="4">
        <f t="shared" si="4"/>
        <v>38224</v>
      </c>
      <c r="I52" s="4">
        <f t="shared" si="5"/>
        <v>9556</v>
      </c>
      <c r="J52" s="4">
        <f t="shared" si="8"/>
        <v>6370</v>
      </c>
      <c r="K52" s="4">
        <f t="shared" si="9"/>
        <v>318534</v>
      </c>
      <c r="L52" s="11" t="s">
        <v>59</v>
      </c>
    </row>
    <row r="53" spans="1:12" x14ac:dyDescent="0.2">
      <c r="A53" s="1" t="s">
        <v>51</v>
      </c>
      <c r="B53" s="4">
        <v>8654542</v>
      </c>
      <c r="C53">
        <v>11</v>
      </c>
      <c r="D53" s="12">
        <f t="shared" si="10"/>
        <v>6490907</v>
      </c>
      <c r="E53" s="12">
        <f t="shared" si="1"/>
        <v>4283999</v>
      </c>
      <c r="F53" s="4">
        <f t="shared" si="2"/>
        <v>1842120</v>
      </c>
      <c r="G53" s="4">
        <f t="shared" si="3"/>
        <v>1713600</v>
      </c>
      <c r="H53" s="4">
        <f t="shared" si="4"/>
        <v>514080</v>
      </c>
      <c r="I53" s="4">
        <f t="shared" si="5"/>
        <v>128520</v>
      </c>
      <c r="J53" s="4">
        <f t="shared" si="8"/>
        <v>85679</v>
      </c>
      <c r="K53" s="4">
        <f t="shared" si="9"/>
        <v>4283999</v>
      </c>
      <c r="L53" s="11" t="s">
        <v>59</v>
      </c>
    </row>
    <row r="54" spans="1:12" x14ac:dyDescent="0.2">
      <c r="A54" s="1" t="s">
        <v>52</v>
      </c>
      <c r="B54" s="4">
        <v>7715946</v>
      </c>
      <c r="C54">
        <v>10</v>
      </c>
      <c r="D54" s="12">
        <f t="shared" si="10"/>
        <v>5786960</v>
      </c>
      <c r="E54" s="12">
        <f>ROUND(D54*$E$4,0)</f>
        <v>3819394</v>
      </c>
      <c r="F54" s="4">
        <f t="shared" si="2"/>
        <v>1642339</v>
      </c>
      <c r="G54" s="4">
        <f t="shared" si="3"/>
        <v>1527758</v>
      </c>
      <c r="H54" s="4">
        <f t="shared" si="4"/>
        <v>458327</v>
      </c>
      <c r="I54" s="4">
        <f t="shared" si="5"/>
        <v>114582</v>
      </c>
      <c r="J54" s="4">
        <f t="shared" si="8"/>
        <v>76388</v>
      </c>
      <c r="K54" s="4">
        <f t="shared" si="9"/>
        <v>3819394</v>
      </c>
      <c r="L54" s="11" t="s">
        <v>59</v>
      </c>
    </row>
    <row r="55" spans="1:12" x14ac:dyDescent="0.2">
      <c r="A55" s="1" t="s">
        <v>53</v>
      </c>
      <c r="B55" s="4">
        <v>1795045</v>
      </c>
      <c r="C55">
        <v>2</v>
      </c>
      <c r="D55" s="12">
        <f t="shared" si="10"/>
        <v>1346284</v>
      </c>
      <c r="E55" s="12">
        <f t="shared" si="1"/>
        <v>888547</v>
      </c>
      <c r="F55" s="4">
        <f t="shared" si="2"/>
        <v>382075</v>
      </c>
      <c r="G55" s="4">
        <f t="shared" si="3"/>
        <v>355419</v>
      </c>
      <c r="H55" s="4">
        <f t="shared" si="4"/>
        <v>106626</v>
      </c>
      <c r="I55" s="4">
        <f t="shared" si="5"/>
        <v>26656</v>
      </c>
      <c r="J55" s="4">
        <f t="shared" si="8"/>
        <v>17771</v>
      </c>
      <c r="K55" s="4">
        <f t="shared" si="9"/>
        <v>888547</v>
      </c>
      <c r="L55" s="11" t="s">
        <v>59</v>
      </c>
    </row>
    <row r="56" spans="1:12" x14ac:dyDescent="0.2">
      <c r="A56" s="1" t="s">
        <v>54</v>
      </c>
      <c r="B56" s="4">
        <v>5897473</v>
      </c>
      <c r="C56">
        <v>8</v>
      </c>
      <c r="D56" s="12">
        <f t="shared" si="10"/>
        <v>4423105</v>
      </c>
      <c r="E56" s="12">
        <f t="shared" si="1"/>
        <v>2919249</v>
      </c>
      <c r="F56" s="4">
        <f t="shared" si="2"/>
        <v>1255277</v>
      </c>
      <c r="G56" s="4">
        <f t="shared" si="3"/>
        <v>1167700</v>
      </c>
      <c r="H56" s="4">
        <f t="shared" si="4"/>
        <v>350310</v>
      </c>
      <c r="I56" s="4">
        <f t="shared" si="5"/>
        <v>87577</v>
      </c>
      <c r="J56" s="4">
        <f t="shared" si="8"/>
        <v>58385</v>
      </c>
      <c r="K56" s="4">
        <f t="shared" si="9"/>
        <v>2919249</v>
      </c>
      <c r="L56" s="11" t="s">
        <v>59</v>
      </c>
    </row>
    <row r="57" spans="1:12" x14ac:dyDescent="0.2">
      <c r="A57" s="1" t="s">
        <v>55</v>
      </c>
      <c r="B57" s="4">
        <v>577719</v>
      </c>
      <c r="C57">
        <v>1</v>
      </c>
      <c r="D57" s="12">
        <f t="shared" si="10"/>
        <v>433289</v>
      </c>
      <c r="E57" s="12">
        <f t="shared" si="1"/>
        <v>285971</v>
      </c>
      <c r="F57" s="4">
        <f t="shared" si="2"/>
        <v>122968</v>
      </c>
      <c r="G57" s="4">
        <f t="shared" si="3"/>
        <v>114388</v>
      </c>
      <c r="H57" s="4">
        <f t="shared" si="4"/>
        <v>34317</v>
      </c>
      <c r="I57" s="4">
        <f t="shared" si="5"/>
        <v>8579</v>
      </c>
      <c r="J57" s="4">
        <f t="shared" si="8"/>
        <v>5719</v>
      </c>
      <c r="K57" s="4">
        <f t="shared" si="9"/>
        <v>285971</v>
      </c>
      <c r="L57" s="11" t="s">
        <v>59</v>
      </c>
    </row>
    <row r="58" spans="1:12" ht="14.25" x14ac:dyDescent="0.2">
      <c r="A58" s="1" t="s">
        <v>56</v>
      </c>
      <c r="B58" s="4">
        <v>331108434</v>
      </c>
      <c r="C58" s="4">
        <v>435</v>
      </c>
      <c r="D58" s="4">
        <f>SUM(D8:D57)</f>
        <v>248331334</v>
      </c>
      <c r="E58" s="4">
        <f>SUM(E8:E57)</f>
        <v>163898680</v>
      </c>
      <c r="F58" s="4">
        <f t="shared" ref="F58:K58" si="11">SUM(F8:F57)</f>
        <v>71357869</v>
      </c>
      <c r="G58" s="4">
        <f t="shared" si="11"/>
        <v>64678042</v>
      </c>
      <c r="H58" s="4">
        <f t="shared" si="11"/>
        <v>19667844</v>
      </c>
      <c r="I58" s="4">
        <f t="shared" si="11"/>
        <v>4916958</v>
      </c>
      <c r="J58" s="4">
        <f t="shared" si="11"/>
        <v>3277967</v>
      </c>
      <c r="K58" s="4">
        <f t="shared" si="11"/>
        <v>163898680</v>
      </c>
      <c r="L58" s="4">
        <f>50*D64</f>
        <v>18838950</v>
      </c>
    </row>
    <row r="59" spans="1:12" s="8" customFormat="1" x14ac:dyDescent="0.2">
      <c r="A59" s="1" t="s">
        <v>74</v>
      </c>
      <c r="B59" s="4"/>
      <c r="C59" s="4"/>
      <c r="D59" s="4"/>
      <c r="E59" s="4"/>
      <c r="F59" s="13">
        <f>F58/$E58</f>
        <v>0.43537793592968532</v>
      </c>
      <c r="G59" s="13">
        <f t="shared" ref="G59:K59" si="12">G58/$E58</f>
        <v>0.39462210433909534</v>
      </c>
      <c r="H59" s="13">
        <f t="shared" si="12"/>
        <v>0.12000001464319297</v>
      </c>
      <c r="I59" s="13">
        <f t="shared" si="12"/>
        <v>2.9999985356807021E-2</v>
      </c>
      <c r="J59" s="13">
        <f t="shared" si="12"/>
        <v>1.9999959731219312E-2</v>
      </c>
      <c r="K59" s="13">
        <f t="shared" si="12"/>
        <v>1</v>
      </c>
    </row>
    <row r="60" spans="1:12" s="8" customFormat="1" x14ac:dyDescent="0.2">
      <c r="A60" s="1" t="s">
        <v>93</v>
      </c>
      <c r="B60" s="4"/>
      <c r="C60" s="4"/>
      <c r="D60" s="4"/>
      <c r="E60" s="4"/>
      <c r="F60" s="13">
        <f>$C58*F59</f>
        <v>189.38940212941313</v>
      </c>
      <c r="G60" s="13">
        <f t="shared" ref="G60:K60" si="13">$C58*G59</f>
        <v>171.66061538750648</v>
      </c>
      <c r="H60" s="13">
        <f t="shared" si="13"/>
        <v>52.200006369788944</v>
      </c>
      <c r="I60" s="13">
        <f t="shared" si="13"/>
        <v>13.049993630211054</v>
      </c>
      <c r="J60" s="13">
        <f t="shared" si="13"/>
        <v>8.6999824830804009</v>
      </c>
      <c r="K60" s="13">
        <f t="shared" si="13"/>
        <v>435</v>
      </c>
    </row>
    <row r="61" spans="1:12" s="8" customFormat="1" x14ac:dyDescent="0.2">
      <c r="A61" s="1" t="s">
        <v>89</v>
      </c>
      <c r="B61" s="4"/>
      <c r="C61" s="4"/>
      <c r="D61" s="4"/>
      <c r="E61" s="4"/>
      <c r="F61" s="13">
        <f>F58/($K58-$J58)</f>
        <v>0.44426318167321299</v>
      </c>
      <c r="G61" s="13">
        <f t="shared" ref="G61:I61" si="14">G58/($K58-$J58)</f>
        <v>0.40267560012636727</v>
      </c>
      <c r="H61" s="13">
        <f t="shared" si="14"/>
        <v>0.12244898950236885</v>
      </c>
      <c r="I61" s="13">
        <f t="shared" si="14"/>
        <v>3.0612228698050917E-2</v>
      </c>
      <c r="J61" s="13"/>
      <c r="K61" s="13">
        <f>SUM(F61:I61)</f>
        <v>1</v>
      </c>
    </row>
    <row r="62" spans="1:12" s="8" customFormat="1" x14ac:dyDescent="0.2">
      <c r="A62" s="1" t="s">
        <v>94</v>
      </c>
      <c r="B62" s="4"/>
      <c r="C62" s="4"/>
      <c r="D62" s="4"/>
      <c r="E62" s="4"/>
      <c r="F62" s="13">
        <f>$C58*F61</f>
        <v>193.25448402784764</v>
      </c>
      <c r="G62" s="13">
        <f t="shared" ref="G62:I62" si="15">$C58*G61</f>
        <v>175.16388605496977</v>
      </c>
      <c r="H62" s="13">
        <f t="shared" si="15"/>
        <v>53.265310433530452</v>
      </c>
      <c r="I62" s="13">
        <f t="shared" si="15"/>
        <v>13.316319483652149</v>
      </c>
      <c r="J62" s="13"/>
      <c r="K62" s="13">
        <f>SUM(F62:J62)</f>
        <v>435</v>
      </c>
    </row>
    <row r="63" spans="1:12" ht="102.75" customHeight="1" x14ac:dyDescent="0.2">
      <c r="A63" s="35" t="s">
        <v>57</v>
      </c>
      <c r="B63" s="35"/>
      <c r="C63" s="35"/>
      <c r="D63" s="9" t="s">
        <v>85</v>
      </c>
      <c r="E63" s="9" t="s">
        <v>98</v>
      </c>
      <c r="K63" s="19" t="s">
        <v>91</v>
      </c>
      <c r="L63" s="19" t="s">
        <v>86</v>
      </c>
    </row>
    <row r="64" spans="1:12" x14ac:dyDescent="0.2">
      <c r="D64" s="20">
        <f>ROUND(K58/ F1, 0)</f>
        <v>376779</v>
      </c>
      <c r="E64" s="20">
        <f>ROUND((E58-J58)/F1,0)</f>
        <v>369243</v>
      </c>
      <c r="K64" s="4">
        <f>K58-L58</f>
        <v>145059730</v>
      </c>
      <c r="L64" s="4">
        <f>K58-J58-L58</f>
        <v>141781763</v>
      </c>
    </row>
    <row r="65" spans="1:12" x14ac:dyDescent="0.2">
      <c r="E65" s="1" t="s">
        <v>71</v>
      </c>
    </row>
    <row r="66" spans="1:12" s="10" customFormat="1" x14ac:dyDescent="0.2">
      <c r="D66" s="5"/>
      <c r="E66" s="1"/>
    </row>
    <row r="67" spans="1:12" x14ac:dyDescent="0.2">
      <c r="A67" s="26" t="s">
        <v>130</v>
      </c>
      <c r="E67" s="6" t="s">
        <v>157</v>
      </c>
    </row>
    <row r="68" spans="1:12" x14ac:dyDescent="0.2">
      <c r="F68" s="1" t="s">
        <v>76</v>
      </c>
    </row>
    <row r="69" spans="1:12" x14ac:dyDescent="0.2">
      <c r="A69" s="1" t="s">
        <v>6</v>
      </c>
      <c r="F69" s="14">
        <f t="shared" ref="F69:F75" si="16">ROUND(F8-$D$64,0)</f>
        <v>693868</v>
      </c>
      <c r="G69" s="14">
        <f t="shared" ref="G69:I75" si="17">G8</f>
        <v>995950</v>
      </c>
      <c r="H69" s="14">
        <f t="shared" si="17"/>
        <v>298785</v>
      </c>
      <c r="I69" s="14">
        <f t="shared" si="17"/>
        <v>74696</v>
      </c>
      <c r="J69" s="14"/>
      <c r="K69" s="14">
        <f>SUM(F69:J69)</f>
        <v>2063299</v>
      </c>
    </row>
    <row r="70" spans="1:12" x14ac:dyDescent="0.2">
      <c r="A70" s="1" t="s">
        <v>7</v>
      </c>
      <c r="F70" s="14">
        <f t="shared" si="16"/>
        <v>-220104</v>
      </c>
      <c r="G70" s="14">
        <f t="shared" si="17"/>
        <v>145744</v>
      </c>
      <c r="H70" s="14">
        <f t="shared" si="17"/>
        <v>43723</v>
      </c>
      <c r="I70" s="14">
        <f t="shared" si="17"/>
        <v>10931</v>
      </c>
      <c r="J70" s="14"/>
      <c r="K70" s="14">
        <f t="shared" ref="K70:K118" si="18">SUM(F70:J70)</f>
        <v>-19706</v>
      </c>
    </row>
    <row r="71" spans="1:12" x14ac:dyDescent="0.2">
      <c r="A71" s="1" t="s">
        <v>8</v>
      </c>
      <c r="F71" s="14">
        <f t="shared" si="16"/>
        <v>1146998</v>
      </c>
      <c r="G71" s="14">
        <f t="shared" si="17"/>
        <v>1417467</v>
      </c>
      <c r="H71" s="14">
        <f t="shared" si="17"/>
        <v>425240</v>
      </c>
      <c r="I71" s="14">
        <f t="shared" si="17"/>
        <v>106310</v>
      </c>
      <c r="J71" s="14"/>
      <c r="K71" s="14">
        <f t="shared" si="18"/>
        <v>3096015</v>
      </c>
    </row>
    <row r="72" spans="1:12" x14ac:dyDescent="0.2">
      <c r="A72" s="1" t="s">
        <v>9</v>
      </c>
      <c r="F72" s="14">
        <f t="shared" si="16"/>
        <v>264699</v>
      </c>
      <c r="G72" s="14">
        <f t="shared" si="17"/>
        <v>596724</v>
      </c>
      <c r="H72" s="14">
        <f t="shared" si="17"/>
        <v>179017</v>
      </c>
      <c r="I72" s="14">
        <f t="shared" si="17"/>
        <v>44754</v>
      </c>
      <c r="J72" s="14"/>
      <c r="K72" s="14">
        <f t="shared" si="18"/>
        <v>1085194</v>
      </c>
    </row>
    <row r="73" spans="1:12" x14ac:dyDescent="0.2">
      <c r="A73" s="1" t="s">
        <v>10</v>
      </c>
      <c r="F73" s="14">
        <f t="shared" si="16"/>
        <v>9026659</v>
      </c>
      <c r="G73" s="14">
        <f t="shared" si="17"/>
        <v>6856673</v>
      </c>
      <c r="H73" s="14">
        <f t="shared" si="17"/>
        <v>2350859</v>
      </c>
      <c r="I73" s="14">
        <f t="shared" si="17"/>
        <v>587715</v>
      </c>
      <c r="J73" s="14"/>
      <c r="K73" s="14">
        <f t="shared" si="18"/>
        <v>18821906</v>
      </c>
    </row>
    <row r="74" spans="1:12" x14ac:dyDescent="0.2">
      <c r="A74" s="1" t="s">
        <v>11</v>
      </c>
      <c r="F74" s="14">
        <f t="shared" si="16"/>
        <v>853956</v>
      </c>
      <c r="G74" s="14">
        <f t="shared" si="17"/>
        <v>1144870</v>
      </c>
      <c r="H74" s="14">
        <f t="shared" si="17"/>
        <v>343461</v>
      </c>
      <c r="I74" s="14">
        <f t="shared" si="17"/>
        <v>85865</v>
      </c>
      <c r="J74" s="14"/>
      <c r="K74" s="14">
        <f t="shared" si="18"/>
        <v>2428152</v>
      </c>
    </row>
    <row r="75" spans="1:12" x14ac:dyDescent="0.2">
      <c r="A75" s="1" t="s">
        <v>12</v>
      </c>
      <c r="F75" s="14">
        <f t="shared" si="16"/>
        <v>391247</v>
      </c>
      <c r="G75" s="14">
        <f t="shared" si="17"/>
        <v>714443</v>
      </c>
      <c r="H75" s="14">
        <f t="shared" si="17"/>
        <v>214333</v>
      </c>
      <c r="I75" s="14">
        <f t="shared" si="17"/>
        <v>53583</v>
      </c>
      <c r="J75" s="14"/>
      <c r="K75" s="14">
        <f t="shared" si="18"/>
        <v>1373606</v>
      </c>
    </row>
    <row r="76" spans="1:12" x14ac:dyDescent="0.2">
      <c r="A76" s="1" t="s">
        <v>13</v>
      </c>
      <c r="F76" s="14">
        <f>F15</f>
        <v>112807</v>
      </c>
      <c r="G76" s="14">
        <f>ROUND(G15-$D$64,0)</f>
        <v>-82501</v>
      </c>
      <c r="H76" s="14">
        <f t="shared" ref="H76:I95" si="19">H15</f>
        <v>58856</v>
      </c>
      <c r="I76" s="14">
        <f t="shared" si="19"/>
        <v>14714</v>
      </c>
      <c r="J76" s="14"/>
      <c r="K76" s="14">
        <f t="shared" si="18"/>
        <v>103876</v>
      </c>
      <c r="L76" s="11" t="s">
        <v>156</v>
      </c>
    </row>
    <row r="77" spans="1:12" x14ac:dyDescent="0.2">
      <c r="A77" s="1" t="s">
        <v>14</v>
      </c>
      <c r="F77" s="14">
        <f t="shared" ref="F77:F118" si="20">ROUND(F16-$D$64,0)</f>
        <v>4214508</v>
      </c>
      <c r="G77" s="14">
        <f t="shared" ref="G77:G118" si="21">G16</f>
        <v>4270964</v>
      </c>
      <c r="H77" s="14">
        <f t="shared" si="19"/>
        <v>1281289</v>
      </c>
      <c r="I77" s="14">
        <f t="shared" si="19"/>
        <v>320322</v>
      </c>
      <c r="J77" s="14"/>
      <c r="K77" s="14">
        <f t="shared" si="18"/>
        <v>10087083</v>
      </c>
    </row>
    <row r="78" spans="1:12" x14ac:dyDescent="0.2">
      <c r="A78" s="1" t="s">
        <v>15</v>
      </c>
      <c r="F78" s="14">
        <f t="shared" si="20"/>
        <v>1906096</v>
      </c>
      <c r="G78" s="14">
        <f t="shared" si="21"/>
        <v>2123604</v>
      </c>
      <c r="H78" s="14">
        <f t="shared" si="19"/>
        <v>637081</v>
      </c>
      <c r="I78" s="14">
        <f t="shared" si="19"/>
        <v>159270</v>
      </c>
      <c r="J78" s="14"/>
      <c r="K78" s="14">
        <f t="shared" si="18"/>
        <v>4826051</v>
      </c>
    </row>
    <row r="79" spans="1:12" x14ac:dyDescent="0.2">
      <c r="A79" s="1" t="s">
        <v>16</v>
      </c>
      <c r="F79" s="14">
        <f t="shared" si="20"/>
        <v>-65989</v>
      </c>
      <c r="G79" s="14">
        <f t="shared" si="21"/>
        <v>289107</v>
      </c>
      <c r="H79" s="14">
        <f t="shared" si="19"/>
        <v>86732</v>
      </c>
      <c r="I79" s="14">
        <f t="shared" si="19"/>
        <v>21683</v>
      </c>
      <c r="J79" s="14"/>
      <c r="K79" s="14">
        <f t="shared" si="18"/>
        <v>331533</v>
      </c>
    </row>
    <row r="80" spans="1:12" x14ac:dyDescent="0.2">
      <c r="A80" s="1" t="s">
        <v>17</v>
      </c>
      <c r="F80" s="14">
        <f t="shared" si="20"/>
        <v>15158</v>
      </c>
      <c r="G80" s="14">
        <f t="shared" si="21"/>
        <v>364593</v>
      </c>
      <c r="H80" s="14">
        <f t="shared" si="19"/>
        <v>109378</v>
      </c>
      <c r="I80" s="14">
        <f t="shared" si="19"/>
        <v>27344</v>
      </c>
      <c r="J80" s="14"/>
      <c r="K80" s="14">
        <f t="shared" si="18"/>
        <v>516473</v>
      </c>
    </row>
    <row r="81" spans="1:11" x14ac:dyDescent="0.2">
      <c r="A81" s="1" t="s">
        <v>18</v>
      </c>
      <c r="F81" s="14">
        <f t="shared" si="20"/>
        <v>2352541</v>
      </c>
      <c r="G81" s="14">
        <f t="shared" si="21"/>
        <v>2538902</v>
      </c>
      <c r="H81" s="14">
        <f t="shared" si="19"/>
        <v>761671</v>
      </c>
      <c r="I81" s="14">
        <f t="shared" si="19"/>
        <v>190418</v>
      </c>
      <c r="J81" s="14"/>
      <c r="K81" s="14">
        <f t="shared" si="18"/>
        <v>5843532</v>
      </c>
    </row>
    <row r="82" spans="1:11" x14ac:dyDescent="0.2">
      <c r="A82" s="1" t="s">
        <v>19</v>
      </c>
      <c r="F82" s="14">
        <f t="shared" si="20"/>
        <v>1068532</v>
      </c>
      <c r="G82" s="14">
        <f t="shared" si="21"/>
        <v>1344476</v>
      </c>
      <c r="H82" s="14">
        <f t="shared" si="19"/>
        <v>403343</v>
      </c>
      <c r="I82" s="14">
        <f t="shared" si="19"/>
        <v>100836</v>
      </c>
      <c r="J82" s="14"/>
      <c r="K82" s="14">
        <f t="shared" si="18"/>
        <v>2917187</v>
      </c>
    </row>
    <row r="83" spans="1:11" x14ac:dyDescent="0.2">
      <c r="A83" s="1" t="s">
        <v>20</v>
      </c>
      <c r="F83" s="14">
        <f t="shared" si="20"/>
        <v>302725</v>
      </c>
      <c r="G83" s="14">
        <f t="shared" si="21"/>
        <v>632096</v>
      </c>
      <c r="H83" s="14">
        <f t="shared" si="19"/>
        <v>189629</v>
      </c>
      <c r="I83" s="14">
        <f t="shared" si="19"/>
        <v>47407</v>
      </c>
      <c r="J83" s="14"/>
      <c r="K83" s="14">
        <f t="shared" si="18"/>
        <v>1171857</v>
      </c>
    </row>
    <row r="84" spans="1:11" x14ac:dyDescent="0.2">
      <c r="A84" s="1" t="s">
        <v>21</v>
      </c>
      <c r="F84" s="14">
        <f t="shared" si="20"/>
        <v>249184</v>
      </c>
      <c r="G84" s="14">
        <f t="shared" si="21"/>
        <v>582291</v>
      </c>
      <c r="H84" s="14">
        <f t="shared" si="19"/>
        <v>174687</v>
      </c>
      <c r="I84" s="14">
        <f t="shared" si="19"/>
        <v>43672</v>
      </c>
      <c r="J84" s="14"/>
      <c r="K84" s="14">
        <f t="shared" si="18"/>
        <v>1049834</v>
      </c>
    </row>
    <row r="85" spans="1:11" x14ac:dyDescent="0.2">
      <c r="A85" s="1" t="s">
        <v>22</v>
      </c>
      <c r="F85" s="14">
        <f t="shared" si="20"/>
        <v>583035</v>
      </c>
      <c r="G85" s="14">
        <f t="shared" si="21"/>
        <v>892850</v>
      </c>
      <c r="H85" s="14">
        <f t="shared" si="19"/>
        <v>267855</v>
      </c>
      <c r="I85" s="14">
        <f t="shared" si="19"/>
        <v>66964</v>
      </c>
      <c r="J85" s="14"/>
      <c r="K85" s="14">
        <f t="shared" si="18"/>
        <v>1810704</v>
      </c>
    </row>
    <row r="86" spans="1:11" x14ac:dyDescent="0.2">
      <c r="A86" s="1" t="s">
        <v>23</v>
      </c>
      <c r="F86" s="14">
        <f t="shared" si="20"/>
        <v>615415</v>
      </c>
      <c r="G86" s="14">
        <f t="shared" si="21"/>
        <v>922971</v>
      </c>
      <c r="H86" s="14">
        <f t="shared" si="19"/>
        <v>276891</v>
      </c>
      <c r="I86" s="14">
        <f t="shared" si="19"/>
        <v>69223</v>
      </c>
      <c r="J86" s="14"/>
      <c r="K86" s="14">
        <f t="shared" si="18"/>
        <v>1884500</v>
      </c>
    </row>
    <row r="87" spans="1:11" x14ac:dyDescent="0.2">
      <c r="A87" s="1" t="s">
        <v>24</v>
      </c>
      <c r="F87" s="14">
        <f t="shared" si="20"/>
        <v>-86541</v>
      </c>
      <c r="G87" s="14">
        <f t="shared" si="21"/>
        <v>269989</v>
      </c>
      <c r="H87" s="14">
        <f t="shared" si="19"/>
        <v>80997</v>
      </c>
      <c r="I87" s="14">
        <f t="shared" si="19"/>
        <v>20249</v>
      </c>
      <c r="J87" s="14"/>
      <c r="K87" s="14">
        <f t="shared" si="18"/>
        <v>284694</v>
      </c>
    </row>
    <row r="88" spans="1:11" x14ac:dyDescent="0.2">
      <c r="A88" s="1" t="s">
        <v>25</v>
      </c>
      <c r="F88" s="14">
        <f t="shared" si="20"/>
        <v>939758</v>
      </c>
      <c r="G88" s="14">
        <f t="shared" si="21"/>
        <v>1224685</v>
      </c>
      <c r="H88" s="14">
        <f t="shared" si="19"/>
        <v>367406</v>
      </c>
      <c r="I88" s="14">
        <f t="shared" si="19"/>
        <v>91851</v>
      </c>
      <c r="J88" s="14"/>
      <c r="K88" s="14">
        <f t="shared" si="18"/>
        <v>2623700</v>
      </c>
    </row>
    <row r="89" spans="1:11" x14ac:dyDescent="0.2">
      <c r="A89" s="1" t="s">
        <v>26</v>
      </c>
      <c r="F89" s="14">
        <f t="shared" si="20"/>
        <v>1120295</v>
      </c>
      <c r="G89" s="14">
        <f t="shared" si="21"/>
        <v>1392627</v>
      </c>
      <c r="H89" s="14">
        <f t="shared" si="19"/>
        <v>417788</v>
      </c>
      <c r="I89" s="14">
        <f t="shared" si="19"/>
        <v>104447</v>
      </c>
      <c r="J89" s="14"/>
      <c r="K89" s="14">
        <f t="shared" si="18"/>
        <v>3035157</v>
      </c>
    </row>
    <row r="90" spans="1:11" x14ac:dyDescent="0.2">
      <c r="A90" s="1" t="s">
        <v>27</v>
      </c>
      <c r="F90" s="14">
        <f t="shared" si="20"/>
        <v>1769695</v>
      </c>
      <c r="G90" s="14">
        <f t="shared" si="21"/>
        <v>1996720</v>
      </c>
      <c r="H90" s="14">
        <f t="shared" si="19"/>
        <v>599016</v>
      </c>
      <c r="I90" s="14">
        <f t="shared" si="19"/>
        <v>149754</v>
      </c>
      <c r="J90" s="14"/>
      <c r="K90" s="14">
        <f t="shared" si="18"/>
        <v>4515185</v>
      </c>
    </row>
    <row r="91" spans="1:11" x14ac:dyDescent="0.2">
      <c r="A91" s="1" t="s">
        <v>28</v>
      </c>
      <c r="F91" s="14">
        <f t="shared" si="20"/>
        <v>838542</v>
      </c>
      <c r="G91" s="14">
        <f t="shared" si="21"/>
        <v>1130531</v>
      </c>
      <c r="H91" s="14">
        <f t="shared" si="19"/>
        <v>339159</v>
      </c>
      <c r="I91" s="14">
        <f t="shared" si="19"/>
        <v>84790</v>
      </c>
      <c r="J91" s="14"/>
      <c r="K91" s="14">
        <f t="shared" si="18"/>
        <v>2393022</v>
      </c>
    </row>
    <row r="92" spans="1:11" x14ac:dyDescent="0.2">
      <c r="A92" s="1" t="s">
        <v>29</v>
      </c>
      <c r="F92" s="14">
        <f t="shared" si="20"/>
        <v>254090</v>
      </c>
      <c r="G92" s="14">
        <f t="shared" si="21"/>
        <v>586855</v>
      </c>
      <c r="H92" s="14">
        <f t="shared" si="19"/>
        <v>176057</v>
      </c>
      <c r="I92" s="14">
        <f t="shared" si="19"/>
        <v>44014</v>
      </c>
      <c r="J92" s="14"/>
      <c r="K92" s="14">
        <f t="shared" si="18"/>
        <v>1061016</v>
      </c>
    </row>
    <row r="93" spans="1:11" x14ac:dyDescent="0.2">
      <c r="A93" s="1" t="s">
        <v>30</v>
      </c>
      <c r="F93" s="14">
        <f t="shared" si="20"/>
        <v>934437</v>
      </c>
      <c r="G93" s="14">
        <f t="shared" si="21"/>
        <v>1219736</v>
      </c>
      <c r="H93" s="14">
        <f t="shared" si="19"/>
        <v>365921</v>
      </c>
      <c r="I93" s="14">
        <f t="shared" si="19"/>
        <v>91480</v>
      </c>
      <c r="J93" s="14"/>
      <c r="K93" s="14">
        <f t="shared" si="18"/>
        <v>2611574</v>
      </c>
    </row>
    <row r="94" spans="1:11" x14ac:dyDescent="0.2">
      <c r="A94" s="1" t="s">
        <v>31</v>
      </c>
      <c r="F94" s="14">
        <f t="shared" si="20"/>
        <v>-145750</v>
      </c>
      <c r="G94" s="14">
        <f t="shared" si="21"/>
        <v>214910</v>
      </c>
      <c r="H94" s="14">
        <f t="shared" si="19"/>
        <v>64473</v>
      </c>
      <c r="I94" s="14">
        <f t="shared" si="19"/>
        <v>16118</v>
      </c>
      <c r="J94" s="14"/>
      <c r="K94" s="14">
        <f t="shared" si="18"/>
        <v>149751</v>
      </c>
    </row>
    <row r="95" spans="1:11" x14ac:dyDescent="0.2">
      <c r="A95" s="1" t="s">
        <v>32</v>
      </c>
      <c r="F95" s="14">
        <f t="shared" si="20"/>
        <v>41117</v>
      </c>
      <c r="G95" s="14">
        <f t="shared" si="21"/>
        <v>388740</v>
      </c>
      <c r="H95" s="14">
        <f t="shared" si="19"/>
        <v>116622</v>
      </c>
      <c r="I95" s="14">
        <f t="shared" si="19"/>
        <v>29156</v>
      </c>
      <c r="J95" s="14"/>
      <c r="K95" s="14">
        <f t="shared" si="18"/>
        <v>575635</v>
      </c>
    </row>
    <row r="96" spans="1:11" x14ac:dyDescent="0.2">
      <c r="A96" s="1" t="s">
        <v>33</v>
      </c>
      <c r="F96" s="14">
        <f t="shared" si="20"/>
        <v>284857</v>
      </c>
      <c r="G96" s="14">
        <f t="shared" si="21"/>
        <v>615476</v>
      </c>
      <c r="H96" s="14">
        <f t="shared" ref="H96:I115" si="22">H35</f>
        <v>184643</v>
      </c>
      <c r="I96" s="14">
        <f t="shared" si="22"/>
        <v>46161</v>
      </c>
      <c r="J96" s="14"/>
      <c r="K96" s="14">
        <f t="shared" si="18"/>
        <v>1131137</v>
      </c>
    </row>
    <row r="97" spans="1:11" x14ac:dyDescent="0.2">
      <c r="A97" s="1" t="s">
        <v>34</v>
      </c>
      <c r="F97" s="14">
        <f t="shared" si="20"/>
        <v>-83240</v>
      </c>
      <c r="G97" s="14">
        <f t="shared" si="21"/>
        <v>273060</v>
      </c>
      <c r="H97" s="14">
        <f t="shared" si="22"/>
        <v>81918</v>
      </c>
      <c r="I97" s="14">
        <f t="shared" si="22"/>
        <v>20479</v>
      </c>
      <c r="J97" s="14"/>
      <c r="K97" s="14">
        <f t="shared" si="18"/>
        <v>292217</v>
      </c>
    </row>
    <row r="98" spans="1:11" x14ac:dyDescent="0.2">
      <c r="A98" s="1" t="s">
        <v>35</v>
      </c>
      <c r="F98" s="14">
        <f t="shared" si="20"/>
        <v>1601554</v>
      </c>
      <c r="G98" s="14">
        <f t="shared" si="21"/>
        <v>1840310</v>
      </c>
      <c r="H98" s="14">
        <f t="shared" si="22"/>
        <v>552093</v>
      </c>
      <c r="I98" s="14">
        <f t="shared" si="22"/>
        <v>138023</v>
      </c>
      <c r="J98" s="14"/>
      <c r="K98" s="14">
        <f t="shared" si="18"/>
        <v>4131980</v>
      </c>
    </row>
    <row r="99" spans="1:11" x14ac:dyDescent="0.2">
      <c r="A99" s="8" t="s">
        <v>36</v>
      </c>
      <c r="F99" s="14">
        <f t="shared" si="20"/>
        <v>74510</v>
      </c>
      <c r="G99" s="14">
        <f t="shared" si="21"/>
        <v>419804</v>
      </c>
      <c r="H99" s="14">
        <f t="shared" si="22"/>
        <v>125941</v>
      </c>
      <c r="I99" s="14">
        <f t="shared" si="22"/>
        <v>31485</v>
      </c>
      <c r="J99" s="14"/>
      <c r="K99" s="14">
        <f t="shared" si="18"/>
        <v>651740</v>
      </c>
    </row>
    <row r="100" spans="1:11" x14ac:dyDescent="0.2">
      <c r="A100" s="1" t="s">
        <v>37</v>
      </c>
      <c r="F100" s="14">
        <f t="shared" si="20"/>
        <v>3926144</v>
      </c>
      <c r="G100" s="14">
        <f t="shared" si="21"/>
        <v>4002719</v>
      </c>
      <c r="H100" s="14">
        <f t="shared" si="22"/>
        <v>1200816</v>
      </c>
      <c r="I100" s="14">
        <f t="shared" si="22"/>
        <v>300204</v>
      </c>
      <c r="J100" s="14"/>
      <c r="K100" s="14">
        <f t="shared" si="18"/>
        <v>9429883</v>
      </c>
    </row>
    <row r="101" spans="1:11" x14ac:dyDescent="0.2">
      <c r="A101" s="1" t="s">
        <v>38</v>
      </c>
      <c r="F101" s="14">
        <f t="shared" si="20"/>
        <v>1848344</v>
      </c>
      <c r="G101" s="14">
        <f t="shared" si="21"/>
        <v>2069882</v>
      </c>
      <c r="H101" s="14">
        <f t="shared" si="22"/>
        <v>620964</v>
      </c>
      <c r="I101" s="14">
        <f t="shared" si="22"/>
        <v>155241</v>
      </c>
      <c r="J101" s="14"/>
      <c r="K101" s="14">
        <f t="shared" si="18"/>
        <v>4694431</v>
      </c>
    </row>
    <row r="102" spans="1:11" x14ac:dyDescent="0.2">
      <c r="A102" s="1" t="s">
        <v>39</v>
      </c>
      <c r="F102" s="14">
        <f t="shared" si="20"/>
        <v>-210819</v>
      </c>
      <c r="G102" s="14">
        <f t="shared" si="21"/>
        <v>154381</v>
      </c>
      <c r="H102" s="14">
        <f t="shared" si="22"/>
        <v>46314</v>
      </c>
      <c r="I102" s="14">
        <f t="shared" si="22"/>
        <v>11579</v>
      </c>
      <c r="J102" s="14"/>
      <c r="K102" s="14">
        <f t="shared" si="18"/>
        <v>1455</v>
      </c>
    </row>
    <row r="103" spans="1:11" x14ac:dyDescent="0.2">
      <c r="A103" s="1" t="s">
        <v>40</v>
      </c>
      <c r="F103" s="14">
        <f t="shared" si="20"/>
        <v>2136734</v>
      </c>
      <c r="G103" s="14">
        <f t="shared" si="21"/>
        <v>2338152</v>
      </c>
      <c r="H103" s="14">
        <f t="shared" si="22"/>
        <v>701446</v>
      </c>
      <c r="I103" s="14">
        <f t="shared" si="22"/>
        <v>175361</v>
      </c>
      <c r="J103" s="14"/>
      <c r="K103" s="14">
        <f t="shared" si="18"/>
        <v>5351693</v>
      </c>
    </row>
    <row r="104" spans="1:11" x14ac:dyDescent="0.2">
      <c r="A104" s="1" t="s">
        <v>41</v>
      </c>
      <c r="F104" s="14">
        <f t="shared" si="20"/>
        <v>466855</v>
      </c>
      <c r="G104" s="14">
        <f t="shared" si="21"/>
        <v>784776</v>
      </c>
      <c r="H104" s="14">
        <f t="shared" si="22"/>
        <v>235433</v>
      </c>
      <c r="I104" s="14">
        <f t="shared" si="22"/>
        <v>58858</v>
      </c>
      <c r="J104" s="14"/>
      <c r="K104" s="14">
        <f t="shared" si="18"/>
        <v>1545922</v>
      </c>
    </row>
    <row r="105" spans="1:11" x14ac:dyDescent="0.2">
      <c r="A105" s="1" t="s">
        <v>42</v>
      </c>
      <c r="F105" s="14">
        <f t="shared" si="20"/>
        <v>526024</v>
      </c>
      <c r="G105" s="14">
        <f t="shared" si="21"/>
        <v>839817</v>
      </c>
      <c r="H105" s="14">
        <f t="shared" si="22"/>
        <v>251945</v>
      </c>
      <c r="I105" s="14">
        <f t="shared" si="22"/>
        <v>62986</v>
      </c>
      <c r="J105" s="14"/>
      <c r="K105" s="14">
        <f t="shared" si="18"/>
        <v>1680772</v>
      </c>
    </row>
    <row r="106" spans="1:11" x14ac:dyDescent="0.2">
      <c r="A106" s="1" t="s">
        <v>43</v>
      </c>
      <c r="F106" s="14">
        <f t="shared" si="20"/>
        <v>2392792</v>
      </c>
      <c r="G106" s="14">
        <f t="shared" si="21"/>
        <v>2576345</v>
      </c>
      <c r="H106" s="14">
        <f t="shared" si="22"/>
        <v>772904</v>
      </c>
      <c r="I106" s="14">
        <f t="shared" si="22"/>
        <v>193226</v>
      </c>
      <c r="J106" s="14"/>
      <c r="K106" s="14">
        <f t="shared" si="18"/>
        <v>5935267</v>
      </c>
    </row>
    <row r="107" spans="1:11" x14ac:dyDescent="0.2">
      <c r="A107" s="1" t="s">
        <v>44</v>
      </c>
      <c r="F107" s="14">
        <f t="shared" si="20"/>
        <v>-143035</v>
      </c>
      <c r="G107" s="14">
        <f t="shared" si="21"/>
        <v>217436</v>
      </c>
      <c r="H107" s="14">
        <f t="shared" si="22"/>
        <v>65231</v>
      </c>
      <c r="I107" s="14">
        <f t="shared" si="22"/>
        <v>16308</v>
      </c>
      <c r="J107" s="14"/>
      <c r="K107" s="14">
        <f t="shared" si="18"/>
        <v>155940</v>
      </c>
    </row>
    <row r="108" spans="1:11" x14ac:dyDescent="0.2">
      <c r="A108" s="1" t="s">
        <v>45</v>
      </c>
      <c r="F108" s="14">
        <f t="shared" si="20"/>
        <v>714016</v>
      </c>
      <c r="G108" s="14">
        <f t="shared" si="21"/>
        <v>1014693</v>
      </c>
      <c r="H108" s="14">
        <f t="shared" si="22"/>
        <v>304408</v>
      </c>
      <c r="I108" s="14">
        <f t="shared" si="22"/>
        <v>76102</v>
      </c>
      <c r="J108" s="14"/>
      <c r="K108" s="14">
        <f t="shared" si="18"/>
        <v>2109219</v>
      </c>
    </row>
    <row r="109" spans="1:11" x14ac:dyDescent="0.2">
      <c r="A109" s="1" t="s">
        <v>46</v>
      </c>
      <c r="F109" s="14">
        <f t="shared" si="20"/>
        <v>-187817</v>
      </c>
      <c r="G109" s="14">
        <f t="shared" si="21"/>
        <v>175778</v>
      </c>
      <c r="H109" s="14">
        <f t="shared" si="22"/>
        <v>52734</v>
      </c>
      <c r="I109" s="14">
        <f t="shared" si="22"/>
        <v>13183</v>
      </c>
      <c r="J109" s="14"/>
      <c r="K109" s="14">
        <f t="shared" si="18"/>
        <v>53878</v>
      </c>
    </row>
    <row r="110" spans="1:11" x14ac:dyDescent="0.2">
      <c r="A110" s="1" t="s">
        <v>47</v>
      </c>
      <c r="F110" s="14">
        <f t="shared" si="20"/>
        <v>1095483</v>
      </c>
      <c r="G110" s="14">
        <f t="shared" si="21"/>
        <v>1369546</v>
      </c>
      <c r="H110" s="14">
        <f t="shared" si="22"/>
        <v>410864</v>
      </c>
      <c r="I110" s="14">
        <f t="shared" si="22"/>
        <v>102716</v>
      </c>
      <c r="J110" s="14"/>
      <c r="K110" s="14">
        <f t="shared" si="18"/>
        <v>2978609</v>
      </c>
    </row>
    <row r="111" spans="1:11" x14ac:dyDescent="0.2">
      <c r="A111" s="1" t="s">
        <v>48</v>
      </c>
      <c r="F111" s="14">
        <f t="shared" si="20"/>
        <v>5834884</v>
      </c>
      <c r="G111" s="14">
        <f t="shared" si="21"/>
        <v>5778292</v>
      </c>
      <c r="H111" s="14">
        <f t="shared" si="22"/>
        <v>1733487</v>
      </c>
      <c r="I111" s="14">
        <f t="shared" si="22"/>
        <v>433372</v>
      </c>
      <c r="J111" s="14"/>
      <c r="K111" s="14">
        <f t="shared" si="18"/>
        <v>13780035</v>
      </c>
    </row>
    <row r="112" spans="1:11" x14ac:dyDescent="0.2">
      <c r="A112" s="1" t="s">
        <v>49</v>
      </c>
      <c r="F112" s="14">
        <f t="shared" si="20"/>
        <v>320359</v>
      </c>
      <c r="G112" s="14">
        <f t="shared" si="21"/>
        <v>648500</v>
      </c>
      <c r="H112" s="14">
        <f t="shared" si="22"/>
        <v>194550</v>
      </c>
      <c r="I112" s="14">
        <f t="shared" si="22"/>
        <v>48638</v>
      </c>
      <c r="J112" s="14"/>
      <c r="K112" s="14">
        <f t="shared" si="18"/>
        <v>1212047</v>
      </c>
    </row>
    <row r="113" spans="1:15" x14ac:dyDescent="0.2">
      <c r="A113" s="1" t="s">
        <v>50</v>
      </c>
      <c r="F113" s="14">
        <f t="shared" si="20"/>
        <v>-239809</v>
      </c>
      <c r="G113" s="14">
        <f t="shared" si="21"/>
        <v>127414</v>
      </c>
      <c r="H113" s="14">
        <f t="shared" si="22"/>
        <v>38224</v>
      </c>
      <c r="I113" s="14">
        <f t="shared" si="22"/>
        <v>9556</v>
      </c>
      <c r="J113" s="14"/>
      <c r="K113" s="14">
        <f t="shared" si="18"/>
        <v>-64615</v>
      </c>
    </row>
    <row r="114" spans="1:15" x14ac:dyDescent="0.2">
      <c r="A114" s="1" t="s">
        <v>51</v>
      </c>
      <c r="F114" s="14">
        <f t="shared" si="20"/>
        <v>1465341</v>
      </c>
      <c r="G114" s="14">
        <f t="shared" si="21"/>
        <v>1713600</v>
      </c>
      <c r="H114" s="14">
        <f t="shared" si="22"/>
        <v>514080</v>
      </c>
      <c r="I114" s="14">
        <f t="shared" si="22"/>
        <v>128520</v>
      </c>
      <c r="J114" s="14"/>
      <c r="K114" s="14">
        <f t="shared" si="18"/>
        <v>3821541</v>
      </c>
    </row>
    <row r="115" spans="1:15" x14ac:dyDescent="0.2">
      <c r="A115" s="1" t="s">
        <v>52</v>
      </c>
      <c r="F115" s="14">
        <f t="shared" si="20"/>
        <v>1265560</v>
      </c>
      <c r="G115" s="14">
        <f t="shared" si="21"/>
        <v>1527758</v>
      </c>
      <c r="H115" s="14">
        <f t="shared" si="22"/>
        <v>458327</v>
      </c>
      <c r="I115" s="14">
        <f t="shared" si="22"/>
        <v>114582</v>
      </c>
      <c r="J115" s="14"/>
      <c r="K115" s="14">
        <f t="shared" si="18"/>
        <v>3366227</v>
      </c>
    </row>
    <row r="116" spans="1:15" x14ac:dyDescent="0.2">
      <c r="A116" s="1" t="s">
        <v>53</v>
      </c>
      <c r="F116" s="14">
        <f t="shared" si="20"/>
        <v>5296</v>
      </c>
      <c r="G116" s="14">
        <f t="shared" si="21"/>
        <v>355419</v>
      </c>
      <c r="H116" s="14">
        <f t="shared" ref="H116:I118" si="23">H55</f>
        <v>106626</v>
      </c>
      <c r="I116" s="14">
        <f t="shared" si="23"/>
        <v>26656</v>
      </c>
      <c r="J116" s="14"/>
      <c r="K116" s="14">
        <f t="shared" si="18"/>
        <v>493997</v>
      </c>
    </row>
    <row r="117" spans="1:15" x14ac:dyDescent="0.2">
      <c r="A117" s="1" t="s">
        <v>54</v>
      </c>
      <c r="F117" s="14">
        <f t="shared" si="20"/>
        <v>878498</v>
      </c>
      <c r="G117" s="14">
        <f t="shared" si="21"/>
        <v>1167700</v>
      </c>
      <c r="H117" s="14">
        <f t="shared" si="23"/>
        <v>350310</v>
      </c>
      <c r="I117" s="14">
        <f t="shared" si="23"/>
        <v>87577</v>
      </c>
      <c r="J117" s="14"/>
      <c r="K117" s="14">
        <f t="shared" si="18"/>
        <v>2484085</v>
      </c>
    </row>
    <row r="118" spans="1:15" x14ac:dyDescent="0.2">
      <c r="A118" s="1" t="s">
        <v>55</v>
      </c>
      <c r="F118" s="14">
        <f t="shared" si="20"/>
        <v>-253811</v>
      </c>
      <c r="G118" s="14">
        <f t="shared" si="21"/>
        <v>114388</v>
      </c>
      <c r="H118" s="14">
        <f t="shared" si="23"/>
        <v>34317</v>
      </c>
      <c r="I118" s="14">
        <f t="shared" si="23"/>
        <v>8579</v>
      </c>
      <c r="J118" s="14"/>
      <c r="K118" s="14">
        <f t="shared" si="18"/>
        <v>-96527</v>
      </c>
    </row>
    <row r="119" spans="1:15" x14ac:dyDescent="0.2">
      <c r="A119" s="1" t="s">
        <v>90</v>
      </c>
      <c r="F119" s="14">
        <f>SUM(F69:F118)</f>
        <v>52895698</v>
      </c>
      <c r="G119" s="14">
        <f t="shared" ref="G119:K119" si="24">SUM(G69:G118)</f>
        <v>64301263</v>
      </c>
      <c r="H119" s="14">
        <f t="shared" si="24"/>
        <v>19667844</v>
      </c>
      <c r="I119" s="14">
        <f t="shared" si="24"/>
        <v>4916958</v>
      </c>
      <c r="J119" s="14"/>
      <c r="K119" s="14">
        <f t="shared" si="24"/>
        <v>141781763</v>
      </c>
      <c r="L119" s="1" t="s">
        <v>92</v>
      </c>
    </row>
    <row r="120" spans="1:15" s="10" customFormat="1" x14ac:dyDescent="0.2">
      <c r="A120" s="1"/>
      <c r="D120" s="5"/>
      <c r="E120" s="5"/>
      <c r="F120" s="14"/>
      <c r="G120" s="14"/>
      <c r="H120" s="14"/>
      <c r="I120" s="14"/>
      <c r="J120" s="14"/>
      <c r="K120" s="14">
        <f>K119+J58</f>
        <v>145059730</v>
      </c>
      <c r="L120" s="1" t="s">
        <v>104</v>
      </c>
      <c r="M120"/>
    </row>
    <row r="121" spans="1:15" x14ac:dyDescent="0.2">
      <c r="A121" s="1" t="s">
        <v>158</v>
      </c>
      <c r="F121" s="4">
        <f>F58 - 49*$D64</f>
        <v>52895698</v>
      </c>
      <c r="G121" s="4">
        <f>G58 - $D64</f>
        <v>64301263</v>
      </c>
      <c r="H121" s="4">
        <f>H58</f>
        <v>19667844</v>
      </c>
      <c r="I121" s="4">
        <f>I58</f>
        <v>4916958</v>
      </c>
    </row>
    <row r="122" spans="1:15" s="10" customFormat="1" x14ac:dyDescent="0.2">
      <c r="A122" s="1" t="s">
        <v>110</v>
      </c>
      <c r="D122" s="5"/>
      <c r="E122" s="5"/>
      <c r="F122" s="14">
        <f>SUMIF(F69:F118,"&lt;0")</f>
        <v>-1636915</v>
      </c>
      <c r="G122" s="14">
        <f t="shared" ref="G122:I122" si="25">SUMIF(G69:G118,"&lt;0")</f>
        <v>-82501</v>
      </c>
      <c r="H122" s="14">
        <f t="shared" si="25"/>
        <v>0</v>
      </c>
      <c r="I122" s="14">
        <f t="shared" si="25"/>
        <v>0</v>
      </c>
    </row>
    <row r="123" spans="1:15" s="10" customFormat="1" x14ac:dyDescent="0.2">
      <c r="D123" s="5"/>
      <c r="E123" s="1"/>
    </row>
    <row r="124" spans="1:15" s="10" customFormat="1" ht="29.25" customHeight="1" x14ac:dyDescent="0.2">
      <c r="A124" s="26" t="s">
        <v>131</v>
      </c>
      <c r="C124" s="11" t="s">
        <v>120</v>
      </c>
      <c r="D124" s="5"/>
      <c r="E124" s="1"/>
      <c r="F124" s="1" t="s">
        <v>95</v>
      </c>
      <c r="L124" s="1" t="s">
        <v>106</v>
      </c>
      <c r="M124" s="19" t="s">
        <v>107</v>
      </c>
      <c r="N124" s="19" t="s">
        <v>132</v>
      </c>
      <c r="O124" s="1" t="s">
        <v>119</v>
      </c>
    </row>
    <row r="125" spans="1:15" s="10" customFormat="1" x14ac:dyDescent="0.2">
      <c r="A125" s="1" t="s">
        <v>6</v>
      </c>
      <c r="C125" s="10">
        <f t="shared" ref="C125:C156" si="26">C8</f>
        <v>7</v>
      </c>
      <c r="D125" s="5"/>
      <c r="E125" s="1"/>
      <c r="F125" s="21">
        <f>ROUNDDOWN(F69/$D$64,0)</f>
        <v>1</v>
      </c>
      <c r="G125" s="21">
        <f t="shared" ref="G125:I125" si="27">ROUNDDOWN(G69/$D$64,0)</f>
        <v>2</v>
      </c>
      <c r="H125" s="21">
        <f t="shared" si="27"/>
        <v>0</v>
      </c>
      <c r="I125" s="21">
        <f t="shared" si="27"/>
        <v>0</v>
      </c>
      <c r="J125" s="21"/>
      <c r="K125" s="21">
        <f>SUM(F125:J125)</f>
        <v>3</v>
      </c>
      <c r="L125" s="10">
        <v>1</v>
      </c>
      <c r="M125" s="21">
        <f>C125-K125-L125</f>
        <v>3</v>
      </c>
      <c r="N125" s="15">
        <f>K303</f>
        <v>2.5888139903244323</v>
      </c>
      <c r="O125" s="15">
        <f>N125-M125</f>
        <v>-0.41118600967556773</v>
      </c>
    </row>
    <row r="126" spans="1:15" s="10" customFormat="1" x14ac:dyDescent="0.2">
      <c r="A126" s="1" t="s">
        <v>7</v>
      </c>
      <c r="C126" s="10">
        <f t="shared" si="26"/>
        <v>1</v>
      </c>
      <c r="D126" s="5"/>
      <c r="E126" s="1"/>
      <c r="F126" s="21">
        <f t="shared" ref="F126:I126" si="28">ROUNDDOWN(F70/$D$64,0)</f>
        <v>0</v>
      </c>
      <c r="G126" s="21">
        <f t="shared" si="28"/>
        <v>0</v>
      </c>
      <c r="H126" s="21">
        <f t="shared" si="28"/>
        <v>0</v>
      </c>
      <c r="I126" s="21">
        <f t="shared" si="28"/>
        <v>0</v>
      </c>
      <c r="J126" s="21"/>
      <c r="K126" s="21">
        <f t="shared" ref="K126:K174" si="29">SUM(F126:J126)</f>
        <v>0</v>
      </c>
      <c r="L126" s="10">
        <v>1</v>
      </c>
      <c r="M126" s="21">
        <f t="shared" ref="M126:M174" si="30">C126-K126-L126</f>
        <v>0</v>
      </c>
      <c r="N126" s="15">
        <f t="shared" ref="N126:N174" si="31">K304</f>
        <v>0.59160347453492645</v>
      </c>
      <c r="O126" s="15">
        <f t="shared" ref="O126:O174" si="32">N126-M126</f>
        <v>0.59160347453492645</v>
      </c>
    </row>
    <row r="127" spans="1:15" s="10" customFormat="1" x14ac:dyDescent="0.2">
      <c r="A127" s="1" t="s">
        <v>8</v>
      </c>
      <c r="C127" s="10">
        <f t="shared" si="26"/>
        <v>9</v>
      </c>
      <c r="D127" s="5"/>
      <c r="E127" s="1"/>
      <c r="F127" s="21">
        <f t="shared" ref="F127:I127" si="33">ROUNDDOWN(F71/$D$64,0)</f>
        <v>3</v>
      </c>
      <c r="G127" s="21">
        <f t="shared" si="33"/>
        <v>3</v>
      </c>
      <c r="H127" s="21">
        <f t="shared" si="33"/>
        <v>1</v>
      </c>
      <c r="I127" s="21">
        <f t="shared" si="33"/>
        <v>0</v>
      </c>
      <c r="J127" s="21"/>
      <c r="K127" s="21">
        <f t="shared" si="29"/>
        <v>7</v>
      </c>
      <c r="L127" s="10">
        <v>1</v>
      </c>
      <c r="M127" s="21">
        <f t="shared" si="30"/>
        <v>1</v>
      </c>
      <c r="N127" s="15">
        <f t="shared" si="31"/>
        <v>1.334059822440834</v>
      </c>
      <c r="O127" s="15">
        <f t="shared" si="32"/>
        <v>0.33405982244083399</v>
      </c>
    </row>
    <row r="128" spans="1:15" s="10" customFormat="1" x14ac:dyDescent="0.2">
      <c r="A128" s="1" t="s">
        <v>9</v>
      </c>
      <c r="C128" s="10">
        <f t="shared" si="26"/>
        <v>4</v>
      </c>
      <c r="D128" s="5"/>
      <c r="E128" s="1"/>
      <c r="F128" s="21">
        <f t="shared" ref="F128:I128" si="34">ROUNDDOWN(F72/$D$64,0)</f>
        <v>0</v>
      </c>
      <c r="G128" s="21">
        <f t="shared" si="34"/>
        <v>1</v>
      </c>
      <c r="H128" s="21">
        <f t="shared" si="34"/>
        <v>0</v>
      </c>
      <c r="I128" s="21">
        <f t="shared" si="34"/>
        <v>0</v>
      </c>
      <c r="J128" s="21"/>
      <c r="K128" s="21">
        <f t="shared" si="29"/>
        <v>1</v>
      </c>
      <c r="L128" s="10">
        <v>1</v>
      </c>
      <c r="M128" s="21">
        <f t="shared" si="30"/>
        <v>2</v>
      </c>
      <c r="N128" s="15">
        <f t="shared" si="31"/>
        <v>1.9701448416616874</v>
      </c>
      <c r="O128" s="15">
        <f t="shared" si="32"/>
        <v>-2.9855158338312648E-2</v>
      </c>
    </row>
    <row r="129" spans="1:15" s="10" customFormat="1" x14ac:dyDescent="0.2">
      <c r="A129" s="1" t="s">
        <v>10</v>
      </c>
      <c r="C129" s="10">
        <f t="shared" si="26"/>
        <v>52</v>
      </c>
      <c r="D129" s="5"/>
      <c r="E129" s="1"/>
      <c r="F129" s="21">
        <f t="shared" ref="F129:I129" si="35">ROUNDDOWN(F73/$D$64,0)</f>
        <v>23</v>
      </c>
      <c r="G129" s="21">
        <f t="shared" si="35"/>
        <v>18</v>
      </c>
      <c r="H129" s="21">
        <f t="shared" si="35"/>
        <v>6</v>
      </c>
      <c r="I129" s="21">
        <f t="shared" si="35"/>
        <v>1</v>
      </c>
      <c r="J129" s="21"/>
      <c r="K129" s="21">
        <f t="shared" si="29"/>
        <v>48</v>
      </c>
      <c r="L129" s="10">
        <v>1</v>
      </c>
      <c r="M129" s="21">
        <f t="shared" si="30"/>
        <v>3</v>
      </c>
      <c r="N129" s="15">
        <f t="shared" si="31"/>
        <v>1.9842747085346897</v>
      </c>
      <c r="O129" s="15">
        <f t="shared" si="32"/>
        <v>-1.0157252914653103</v>
      </c>
    </row>
    <row r="130" spans="1:15" s="10" customFormat="1" x14ac:dyDescent="0.2">
      <c r="A130" s="1" t="s">
        <v>11</v>
      </c>
      <c r="C130" s="10">
        <f t="shared" si="26"/>
        <v>8</v>
      </c>
      <c r="D130" s="5"/>
      <c r="E130" s="1"/>
      <c r="F130" s="21">
        <f t="shared" ref="F130:I130" si="36">ROUNDDOWN(F74/$D$64,0)</f>
        <v>2</v>
      </c>
      <c r="G130" s="21">
        <f t="shared" si="36"/>
        <v>3</v>
      </c>
      <c r="H130" s="21">
        <f t="shared" si="36"/>
        <v>0</v>
      </c>
      <c r="I130" s="21">
        <f t="shared" si="36"/>
        <v>0</v>
      </c>
      <c r="J130" s="21"/>
      <c r="K130" s="21">
        <f t="shared" si="29"/>
        <v>5</v>
      </c>
      <c r="L130" s="10">
        <v>1</v>
      </c>
      <c r="M130" s="21">
        <f t="shared" si="30"/>
        <v>2</v>
      </c>
      <c r="N130" s="15">
        <f t="shared" si="31"/>
        <v>1.4946300849236729</v>
      </c>
      <c r="O130" s="15">
        <f t="shared" si="32"/>
        <v>-0.50536991507632711</v>
      </c>
    </row>
    <row r="131" spans="1:15" s="10" customFormat="1" x14ac:dyDescent="0.2">
      <c r="A131" s="1" t="s">
        <v>12</v>
      </c>
      <c r="C131" s="10">
        <f t="shared" si="26"/>
        <v>5</v>
      </c>
      <c r="D131" s="5"/>
      <c r="E131" s="1"/>
      <c r="F131" s="21">
        <f t="shared" ref="F131:I131" si="37">ROUNDDOWN(F75/$D$64,0)</f>
        <v>1</v>
      </c>
      <c r="G131" s="21">
        <f t="shared" si="37"/>
        <v>1</v>
      </c>
      <c r="H131" s="21">
        <f t="shared" si="37"/>
        <v>0</v>
      </c>
      <c r="I131" s="21">
        <f t="shared" si="37"/>
        <v>0</v>
      </c>
      <c r="J131" s="21"/>
      <c r="K131" s="21">
        <f t="shared" si="29"/>
        <v>2</v>
      </c>
      <c r="L131" s="10">
        <v>1</v>
      </c>
      <c r="M131" s="21">
        <f t="shared" si="30"/>
        <v>2</v>
      </c>
      <c r="N131" s="15">
        <f t="shared" si="31"/>
        <v>1.7999930891104445</v>
      </c>
      <c r="O131" s="15">
        <f t="shared" si="32"/>
        <v>-0.20000691088955547</v>
      </c>
    </row>
    <row r="132" spans="1:15" s="10" customFormat="1" x14ac:dyDescent="0.2">
      <c r="A132" s="1" t="s">
        <v>13</v>
      </c>
      <c r="C132" s="10">
        <f t="shared" si="26"/>
        <v>1</v>
      </c>
      <c r="D132" s="5"/>
      <c r="E132" s="1"/>
      <c r="F132" s="21">
        <f t="shared" ref="F132:I132" si="38">ROUNDDOWN(F76/$D$64,0)</f>
        <v>0</v>
      </c>
      <c r="G132" s="21">
        <f t="shared" si="38"/>
        <v>0</v>
      </c>
      <c r="H132" s="21">
        <f t="shared" si="38"/>
        <v>0</v>
      </c>
      <c r="I132" s="21">
        <f t="shared" si="38"/>
        <v>0</v>
      </c>
      <c r="J132" s="21"/>
      <c r="K132" s="21">
        <f t="shared" si="29"/>
        <v>0</v>
      </c>
      <c r="L132" s="10">
        <v>1</v>
      </c>
      <c r="M132" s="21">
        <f t="shared" si="30"/>
        <v>0</v>
      </c>
      <c r="N132" s="15">
        <f t="shared" si="31"/>
        <v>0.49617569373571413</v>
      </c>
      <c r="O132" s="15">
        <f t="shared" si="32"/>
        <v>0.49617569373571413</v>
      </c>
    </row>
    <row r="133" spans="1:15" s="10" customFormat="1" x14ac:dyDescent="0.2">
      <c r="A133" s="1" t="s">
        <v>14</v>
      </c>
      <c r="C133" s="10">
        <f t="shared" si="26"/>
        <v>28</v>
      </c>
      <c r="D133" s="5"/>
      <c r="E133" s="1"/>
      <c r="F133" s="21">
        <f t="shared" ref="F133:I133" si="39">ROUNDDOWN(F77/$D$64,0)</f>
        <v>11</v>
      </c>
      <c r="G133" s="21">
        <f t="shared" si="39"/>
        <v>11</v>
      </c>
      <c r="H133" s="21">
        <f t="shared" si="39"/>
        <v>3</v>
      </c>
      <c r="I133" s="21">
        <f t="shared" si="39"/>
        <v>0</v>
      </c>
      <c r="J133" s="21"/>
      <c r="K133" s="21">
        <f t="shared" si="29"/>
        <v>25</v>
      </c>
      <c r="L133" s="10">
        <v>1</v>
      </c>
      <c r="M133" s="21">
        <f t="shared" si="30"/>
        <v>2</v>
      </c>
      <c r="N133" s="15">
        <f t="shared" si="31"/>
        <v>1.8541336646622126</v>
      </c>
      <c r="O133" s="15">
        <f t="shared" si="32"/>
        <v>-0.14586633533778737</v>
      </c>
    </row>
    <row r="134" spans="1:15" s="10" customFormat="1" x14ac:dyDescent="0.2">
      <c r="A134" s="1" t="s">
        <v>15</v>
      </c>
      <c r="C134" s="10">
        <f t="shared" si="26"/>
        <v>14</v>
      </c>
      <c r="D134" s="5"/>
      <c r="E134" s="1"/>
      <c r="F134" s="21">
        <f t="shared" ref="F134:I134" si="40">ROUNDDOWN(F78/$D$64,0)</f>
        <v>5</v>
      </c>
      <c r="G134" s="21">
        <f t="shared" si="40"/>
        <v>5</v>
      </c>
      <c r="H134" s="21">
        <f t="shared" si="40"/>
        <v>1</v>
      </c>
      <c r="I134" s="21">
        <f t="shared" si="40"/>
        <v>0</v>
      </c>
      <c r="J134" s="21"/>
      <c r="K134" s="21">
        <f t="shared" si="29"/>
        <v>11</v>
      </c>
      <c r="L134" s="10">
        <v>1</v>
      </c>
      <c r="M134" s="21">
        <f t="shared" si="30"/>
        <v>2</v>
      </c>
      <c r="N134" s="15">
        <f t="shared" si="31"/>
        <v>1.9396794599891583</v>
      </c>
      <c r="O134" s="15">
        <f t="shared" si="32"/>
        <v>-6.032054001084175E-2</v>
      </c>
    </row>
    <row r="135" spans="1:15" s="10" customFormat="1" x14ac:dyDescent="0.2">
      <c r="A135" s="1" t="s">
        <v>16</v>
      </c>
      <c r="C135" s="10">
        <f t="shared" si="26"/>
        <v>2</v>
      </c>
      <c r="D135" s="5"/>
      <c r="E135" s="1"/>
      <c r="F135" s="21">
        <f t="shared" ref="F135:I135" si="41">ROUNDDOWN(F79/$D$64,0)</f>
        <v>0</v>
      </c>
      <c r="G135" s="21">
        <f t="shared" si="41"/>
        <v>0</v>
      </c>
      <c r="H135" s="21">
        <f t="shared" si="41"/>
        <v>0</v>
      </c>
      <c r="I135" s="21">
        <f t="shared" si="41"/>
        <v>0</v>
      </c>
      <c r="J135" s="21"/>
      <c r="K135" s="21">
        <f t="shared" si="29"/>
        <v>0</v>
      </c>
      <c r="L135" s="10">
        <v>1</v>
      </c>
      <c r="M135" s="21">
        <f t="shared" si="30"/>
        <v>1</v>
      </c>
      <c r="N135" s="15">
        <f t="shared" si="31"/>
        <v>1.1735416840238528</v>
      </c>
      <c r="O135" s="15">
        <f t="shared" si="32"/>
        <v>0.17354168402385284</v>
      </c>
    </row>
    <row r="136" spans="1:15" s="10" customFormat="1" x14ac:dyDescent="0.2">
      <c r="A136" s="1" t="s">
        <v>17</v>
      </c>
      <c r="C136" s="10">
        <f t="shared" si="26"/>
        <v>2</v>
      </c>
      <c r="D136" s="5"/>
      <c r="E136" s="1"/>
      <c r="F136" s="21">
        <f t="shared" ref="F136:I136" si="42">ROUNDDOWN(F80/$D$64,0)</f>
        <v>0</v>
      </c>
      <c r="G136" s="21">
        <f t="shared" si="42"/>
        <v>0</v>
      </c>
      <c r="H136" s="21">
        <f t="shared" si="42"/>
        <v>0</v>
      </c>
      <c r="I136" s="21">
        <f t="shared" si="42"/>
        <v>0</v>
      </c>
      <c r="J136" s="21"/>
      <c r="K136" s="21">
        <f t="shared" si="29"/>
        <v>0</v>
      </c>
      <c r="L136" s="10">
        <v>1</v>
      </c>
      <c r="M136" s="21">
        <f t="shared" si="30"/>
        <v>1</v>
      </c>
      <c r="N136" s="15">
        <f t="shared" si="31"/>
        <v>1.5192066043350994</v>
      </c>
      <c r="O136" s="15">
        <f t="shared" si="32"/>
        <v>0.51920660433509935</v>
      </c>
    </row>
    <row r="137" spans="1:15" s="10" customFormat="1" x14ac:dyDescent="0.2">
      <c r="A137" s="1" t="s">
        <v>18</v>
      </c>
      <c r="C137" s="10">
        <f t="shared" si="26"/>
        <v>17</v>
      </c>
      <c r="D137" s="5"/>
      <c r="E137" s="1"/>
      <c r="F137" s="21">
        <f t="shared" ref="F137:I137" si="43">ROUNDDOWN(F81/$D$64,0)</f>
        <v>6</v>
      </c>
      <c r="G137" s="21">
        <f t="shared" si="43"/>
        <v>6</v>
      </c>
      <c r="H137" s="21">
        <f t="shared" si="43"/>
        <v>2</v>
      </c>
      <c r="I137" s="21">
        <f t="shared" si="43"/>
        <v>0</v>
      </c>
      <c r="J137" s="21"/>
      <c r="K137" s="21">
        <f t="shared" si="29"/>
        <v>14</v>
      </c>
      <c r="L137" s="10">
        <v>1</v>
      </c>
      <c r="M137" s="21">
        <f t="shared" si="30"/>
        <v>2</v>
      </c>
      <c r="N137" s="15">
        <f t="shared" si="31"/>
        <v>1.6180783641577277</v>
      </c>
      <c r="O137" s="15">
        <f t="shared" si="32"/>
        <v>-0.38192163584227234</v>
      </c>
    </row>
    <row r="138" spans="1:15" s="10" customFormat="1" x14ac:dyDescent="0.2">
      <c r="A138" s="1" t="s">
        <v>19</v>
      </c>
      <c r="C138" s="10">
        <f t="shared" si="26"/>
        <v>9</v>
      </c>
      <c r="D138" s="5"/>
      <c r="E138" s="1"/>
      <c r="F138" s="21">
        <f t="shared" ref="F138:I138" si="44">ROUNDDOWN(F82/$D$64,0)</f>
        <v>2</v>
      </c>
      <c r="G138" s="21">
        <f t="shared" si="44"/>
        <v>3</v>
      </c>
      <c r="H138" s="21">
        <f t="shared" si="44"/>
        <v>1</v>
      </c>
      <c r="I138" s="21">
        <f t="shared" si="44"/>
        <v>0</v>
      </c>
      <c r="J138" s="21"/>
      <c r="K138" s="21">
        <f t="shared" si="29"/>
        <v>6</v>
      </c>
      <c r="L138" s="10">
        <v>1</v>
      </c>
      <c r="M138" s="21">
        <f t="shared" si="30"/>
        <v>2</v>
      </c>
      <c r="N138" s="15">
        <f t="shared" si="31"/>
        <v>1.8102870377950302</v>
      </c>
      <c r="O138" s="15">
        <f t="shared" si="32"/>
        <v>-0.1897129622049698</v>
      </c>
    </row>
    <row r="139" spans="1:15" s="10" customFormat="1" x14ac:dyDescent="0.2">
      <c r="A139" s="1" t="s">
        <v>20</v>
      </c>
      <c r="C139" s="10">
        <f t="shared" si="26"/>
        <v>4</v>
      </c>
      <c r="D139" s="5"/>
      <c r="E139" s="1"/>
      <c r="F139" s="21">
        <f t="shared" ref="F139:I139" si="45">ROUNDDOWN(F83/$D$64,0)</f>
        <v>0</v>
      </c>
      <c r="G139" s="21">
        <f t="shared" si="45"/>
        <v>1</v>
      </c>
      <c r="H139" s="21">
        <f t="shared" si="45"/>
        <v>0</v>
      </c>
      <c r="I139" s="21">
        <f t="shared" si="45"/>
        <v>0</v>
      </c>
      <c r="J139" s="21"/>
      <c r="K139" s="21">
        <f t="shared" si="29"/>
        <v>1</v>
      </c>
      <c r="L139" s="10">
        <v>1</v>
      </c>
      <c r="M139" s="21">
        <f t="shared" si="30"/>
        <v>2</v>
      </c>
      <c r="N139" s="15">
        <f t="shared" si="31"/>
        <v>2.2122001102283506</v>
      </c>
      <c r="O139" s="15">
        <f t="shared" si="32"/>
        <v>0.21220011022835061</v>
      </c>
    </row>
    <row r="140" spans="1:15" s="10" customFormat="1" x14ac:dyDescent="0.2">
      <c r="A140" s="1" t="s">
        <v>21</v>
      </c>
      <c r="C140" s="10">
        <f t="shared" si="26"/>
        <v>4</v>
      </c>
      <c r="D140" s="5"/>
      <c r="E140" s="1"/>
      <c r="F140" s="21">
        <f t="shared" ref="F140:I140" si="46">ROUNDDOWN(F84/$D$64,0)</f>
        <v>0</v>
      </c>
      <c r="G140" s="21">
        <f t="shared" si="46"/>
        <v>1</v>
      </c>
      <c r="H140" s="21">
        <f t="shared" si="46"/>
        <v>0</v>
      </c>
      <c r="I140" s="21">
        <f t="shared" si="46"/>
        <v>0</v>
      </c>
      <c r="J140" s="21"/>
      <c r="K140" s="21">
        <f t="shared" si="29"/>
        <v>1</v>
      </c>
      <c r="L140" s="10">
        <v>1</v>
      </c>
      <c r="M140" s="21">
        <f t="shared" si="30"/>
        <v>2</v>
      </c>
      <c r="N140" s="15">
        <f t="shared" si="31"/>
        <v>1.8713818866421015</v>
      </c>
      <c r="O140" s="15">
        <f t="shared" si="32"/>
        <v>-0.12861811335789852</v>
      </c>
    </row>
    <row r="141" spans="1:15" s="10" customFormat="1" x14ac:dyDescent="0.2">
      <c r="A141" s="1" t="s">
        <v>22</v>
      </c>
      <c r="C141" s="10">
        <f t="shared" si="26"/>
        <v>6</v>
      </c>
      <c r="D141" s="5"/>
      <c r="E141" s="1"/>
      <c r="F141" s="21">
        <f t="shared" ref="F141:I141" si="47">ROUNDDOWN(F85/$D$64,0)</f>
        <v>1</v>
      </c>
      <c r="G141" s="21">
        <f t="shared" si="47"/>
        <v>2</v>
      </c>
      <c r="H141" s="21">
        <f t="shared" si="47"/>
        <v>0</v>
      </c>
      <c r="I141" s="21">
        <f t="shared" si="47"/>
        <v>0</v>
      </c>
      <c r="J141" s="21"/>
      <c r="K141" s="21">
        <f t="shared" si="29"/>
        <v>3</v>
      </c>
      <c r="L141" s="10">
        <v>1</v>
      </c>
      <c r="M141" s="21">
        <f t="shared" si="30"/>
        <v>2</v>
      </c>
      <c r="N141" s="15">
        <f t="shared" si="31"/>
        <v>1.8832994801425536</v>
      </c>
      <c r="O141" s="15">
        <f t="shared" si="32"/>
        <v>-0.11670051985744645</v>
      </c>
    </row>
    <row r="142" spans="1:15" s="10" customFormat="1" x14ac:dyDescent="0.2">
      <c r="A142" s="1" t="s">
        <v>23</v>
      </c>
      <c r="C142" s="10">
        <f t="shared" si="26"/>
        <v>6</v>
      </c>
      <c r="D142" s="5"/>
      <c r="E142" s="1"/>
      <c r="F142" s="21">
        <f t="shared" ref="F142:I142" si="48">ROUNDDOWN(F86/$D$64,0)</f>
        <v>1</v>
      </c>
      <c r="G142" s="21">
        <f t="shared" si="48"/>
        <v>2</v>
      </c>
      <c r="H142" s="21">
        <f t="shared" si="48"/>
        <v>0</v>
      </c>
      <c r="I142" s="21">
        <f t="shared" si="48"/>
        <v>0</v>
      </c>
      <c r="J142" s="21"/>
      <c r="K142" s="21">
        <f t="shared" si="29"/>
        <v>3</v>
      </c>
      <c r="L142" s="10">
        <v>1</v>
      </c>
      <c r="M142" s="21">
        <f t="shared" si="30"/>
        <v>2</v>
      </c>
      <c r="N142" s="15">
        <f t="shared" si="31"/>
        <v>2.0894166211581569</v>
      </c>
      <c r="O142" s="15">
        <f t="shared" si="32"/>
        <v>8.941662115815685E-2</v>
      </c>
    </row>
    <row r="143" spans="1:15" s="10" customFormat="1" x14ac:dyDescent="0.2">
      <c r="A143" s="1" t="s">
        <v>24</v>
      </c>
      <c r="C143" s="10">
        <f t="shared" si="26"/>
        <v>2</v>
      </c>
      <c r="D143" s="5"/>
      <c r="E143" s="1"/>
      <c r="F143" s="21">
        <f t="shared" ref="F143:I143" si="49">ROUNDDOWN(F87/$D$64,0)</f>
        <v>0</v>
      </c>
      <c r="G143" s="21">
        <f t="shared" si="49"/>
        <v>0</v>
      </c>
      <c r="H143" s="21">
        <f t="shared" si="49"/>
        <v>0</v>
      </c>
      <c r="I143" s="21">
        <f t="shared" si="49"/>
        <v>0</v>
      </c>
      <c r="J143" s="21"/>
      <c r="K143" s="21">
        <f t="shared" si="29"/>
        <v>0</v>
      </c>
      <c r="L143" s="10">
        <v>1</v>
      </c>
      <c r="M143" s="21">
        <f t="shared" si="30"/>
        <v>1</v>
      </c>
      <c r="N143" s="15">
        <f t="shared" si="31"/>
        <v>1.0959386786786778</v>
      </c>
      <c r="O143" s="15">
        <f t="shared" si="32"/>
        <v>9.593867867867778E-2</v>
      </c>
    </row>
    <row r="144" spans="1:15" s="10" customFormat="1" x14ac:dyDescent="0.2">
      <c r="A144" s="1" t="s">
        <v>25</v>
      </c>
      <c r="C144" s="10">
        <f t="shared" si="26"/>
        <v>8</v>
      </c>
      <c r="D144" s="5"/>
      <c r="E144" s="1"/>
      <c r="F144" s="21">
        <f t="shared" ref="F144:I144" si="50">ROUNDDOWN(F88/$D$64,0)</f>
        <v>2</v>
      </c>
      <c r="G144" s="21">
        <f t="shared" si="50"/>
        <v>3</v>
      </c>
      <c r="H144" s="21">
        <f t="shared" si="50"/>
        <v>0</v>
      </c>
      <c r="I144" s="21">
        <f t="shared" si="50"/>
        <v>0</v>
      </c>
      <c r="J144" s="21"/>
      <c r="K144" s="21">
        <f t="shared" si="29"/>
        <v>5</v>
      </c>
      <c r="L144" s="10">
        <v>1</v>
      </c>
      <c r="M144" s="21">
        <f t="shared" si="30"/>
        <v>2</v>
      </c>
      <c r="N144" s="15">
        <f t="shared" si="31"/>
        <v>2.040808436369737</v>
      </c>
      <c r="O144" s="15">
        <f t="shared" si="32"/>
        <v>4.0808436369736967E-2</v>
      </c>
    </row>
    <row r="145" spans="1:15" s="10" customFormat="1" x14ac:dyDescent="0.2">
      <c r="A145" s="1" t="s">
        <v>26</v>
      </c>
      <c r="C145" s="10">
        <f t="shared" si="26"/>
        <v>9</v>
      </c>
      <c r="D145" s="5"/>
      <c r="E145" s="1"/>
      <c r="F145" s="21">
        <f t="shared" ref="F145:I145" si="51">ROUNDDOWN(F89/$D$64,0)</f>
        <v>2</v>
      </c>
      <c r="G145" s="21">
        <f t="shared" si="51"/>
        <v>3</v>
      </c>
      <c r="H145" s="21">
        <f t="shared" si="51"/>
        <v>1</v>
      </c>
      <c r="I145" s="21">
        <f t="shared" si="51"/>
        <v>0</v>
      </c>
      <c r="J145" s="21"/>
      <c r="K145" s="21">
        <f t="shared" si="29"/>
        <v>6</v>
      </c>
      <c r="L145" s="10">
        <v>1</v>
      </c>
      <c r="M145" s="21">
        <f>C145-K145-L145</f>
        <v>2</v>
      </c>
      <c r="N145" s="15">
        <f t="shared" si="31"/>
        <v>2.1397849543634435</v>
      </c>
      <c r="O145" s="15">
        <f t="shared" si="32"/>
        <v>0.13978495436344351</v>
      </c>
    </row>
    <row r="146" spans="1:15" s="10" customFormat="1" x14ac:dyDescent="0.2">
      <c r="A146" s="1" t="s">
        <v>27</v>
      </c>
      <c r="C146" s="10">
        <f t="shared" si="26"/>
        <v>13</v>
      </c>
      <c r="D146" s="5"/>
      <c r="E146" s="1"/>
      <c r="F146" s="21">
        <f t="shared" ref="F146:I146" si="52">ROUNDDOWN(F90/$D$64,0)</f>
        <v>4</v>
      </c>
      <c r="G146" s="21">
        <f t="shared" si="52"/>
        <v>5</v>
      </c>
      <c r="H146" s="21">
        <f t="shared" si="52"/>
        <v>1</v>
      </c>
      <c r="I146" s="21">
        <f t="shared" si="52"/>
        <v>0</v>
      </c>
      <c r="J146" s="21"/>
      <c r="K146" s="21">
        <f t="shared" si="29"/>
        <v>10</v>
      </c>
      <c r="L146" s="10">
        <v>1</v>
      </c>
      <c r="M146" s="21">
        <f t="shared" si="30"/>
        <v>2</v>
      </c>
      <c r="N146" s="15">
        <f t="shared" si="31"/>
        <v>2.0471157987436208</v>
      </c>
      <c r="O146" s="15">
        <f t="shared" si="32"/>
        <v>4.7115798743620818E-2</v>
      </c>
    </row>
    <row r="147" spans="1:15" s="10" customFormat="1" x14ac:dyDescent="0.2">
      <c r="A147" s="1" t="s">
        <v>28</v>
      </c>
      <c r="C147" s="10">
        <f t="shared" si="26"/>
        <v>8</v>
      </c>
      <c r="D147" s="5"/>
      <c r="E147" s="1"/>
      <c r="F147" s="21">
        <f t="shared" ref="F147:I147" si="53">ROUNDDOWN(F91/$D$64,0)</f>
        <v>2</v>
      </c>
      <c r="G147" s="21">
        <f t="shared" si="53"/>
        <v>3</v>
      </c>
      <c r="H147" s="21">
        <f t="shared" si="53"/>
        <v>0</v>
      </c>
      <c r="I147" s="21">
        <f t="shared" si="53"/>
        <v>0</v>
      </c>
      <c r="J147" s="21"/>
      <c r="K147" s="21">
        <f t="shared" si="29"/>
        <v>5</v>
      </c>
      <c r="L147" s="10">
        <v>1</v>
      </c>
      <c r="M147" s="21">
        <f t="shared" si="30"/>
        <v>2</v>
      </c>
      <c r="N147" s="15">
        <f t="shared" si="31"/>
        <v>1.3965095501952409</v>
      </c>
      <c r="O147" s="15">
        <f t="shared" si="32"/>
        <v>-0.60349044980475908</v>
      </c>
    </row>
    <row r="148" spans="1:15" s="10" customFormat="1" x14ac:dyDescent="0.2">
      <c r="A148" s="1" t="s">
        <v>29</v>
      </c>
      <c r="C148" s="10">
        <f t="shared" si="26"/>
        <v>4</v>
      </c>
      <c r="D148" s="5"/>
      <c r="E148" s="1"/>
      <c r="F148" s="21">
        <f t="shared" ref="F148:I148" si="54">ROUNDDOWN(F92/$D$64,0)</f>
        <v>0</v>
      </c>
      <c r="G148" s="21">
        <f t="shared" si="54"/>
        <v>1</v>
      </c>
      <c r="H148" s="21">
        <f t="shared" si="54"/>
        <v>0</v>
      </c>
      <c r="I148" s="21">
        <f t="shared" si="54"/>
        <v>0</v>
      </c>
      <c r="J148" s="21"/>
      <c r="K148" s="21">
        <f t="shared" si="29"/>
        <v>1</v>
      </c>
      <c r="L148" s="10">
        <v>1</v>
      </c>
      <c r="M148" s="21">
        <f t="shared" si="30"/>
        <v>2</v>
      </c>
      <c r="N148" s="15">
        <f t="shared" si="31"/>
        <v>1.9026140327199532</v>
      </c>
      <c r="O148" s="15">
        <f t="shared" si="32"/>
        <v>-9.7385967280046781E-2</v>
      </c>
    </row>
    <row r="149" spans="1:15" s="10" customFormat="1" x14ac:dyDescent="0.2">
      <c r="A149" s="1" t="s">
        <v>30</v>
      </c>
      <c r="C149" s="10">
        <f t="shared" si="26"/>
        <v>8</v>
      </c>
      <c r="D149" s="5"/>
      <c r="E149" s="1"/>
      <c r="F149" s="21">
        <f t="shared" ref="F149:I149" si="55">ROUNDDOWN(F93/$D$64,0)</f>
        <v>2</v>
      </c>
      <c r="G149" s="21">
        <f t="shared" si="55"/>
        <v>3</v>
      </c>
      <c r="H149" s="21">
        <f t="shared" si="55"/>
        <v>0</v>
      </c>
      <c r="I149" s="21">
        <f t="shared" si="55"/>
        <v>0</v>
      </c>
      <c r="J149" s="21"/>
      <c r="K149" s="21">
        <f t="shared" si="29"/>
        <v>5</v>
      </c>
      <c r="L149" s="10">
        <v>1</v>
      </c>
      <c r="M149" s="21">
        <f t="shared" si="30"/>
        <v>2</v>
      </c>
      <c r="N149" s="15">
        <f t="shared" si="31"/>
        <v>2.0069398712033104</v>
      </c>
      <c r="O149" s="15">
        <f t="shared" si="32"/>
        <v>6.9398712033104104E-3</v>
      </c>
    </row>
    <row r="150" spans="1:15" s="10" customFormat="1" x14ac:dyDescent="0.2">
      <c r="A150" s="1" t="s">
        <v>31</v>
      </c>
      <c r="C150" s="10">
        <f t="shared" si="26"/>
        <v>2</v>
      </c>
      <c r="D150" s="5"/>
      <c r="E150" s="1"/>
      <c r="F150" s="21">
        <f t="shared" ref="F150:I150" si="56">ROUNDDOWN(F94/$D$64,0)</f>
        <v>0</v>
      </c>
      <c r="G150" s="21">
        <f t="shared" si="56"/>
        <v>0</v>
      </c>
      <c r="H150" s="21">
        <f t="shared" si="56"/>
        <v>0</v>
      </c>
      <c r="I150" s="21">
        <f t="shared" si="56"/>
        <v>0</v>
      </c>
      <c r="J150" s="21"/>
      <c r="K150" s="21">
        <f t="shared" si="29"/>
        <v>0</v>
      </c>
      <c r="L150" s="10">
        <v>1</v>
      </c>
      <c r="M150" s="21">
        <f t="shared" si="30"/>
        <v>1</v>
      </c>
      <c r="N150" s="15">
        <f t="shared" si="31"/>
        <v>0.87236117205914254</v>
      </c>
      <c r="O150" s="15">
        <f t="shared" si="32"/>
        <v>-0.12763882794085746</v>
      </c>
    </row>
    <row r="151" spans="1:15" s="10" customFormat="1" x14ac:dyDescent="0.2">
      <c r="A151" s="1" t="s">
        <v>32</v>
      </c>
      <c r="C151" s="10">
        <f t="shared" si="26"/>
        <v>3</v>
      </c>
      <c r="D151" s="5"/>
      <c r="E151" s="1"/>
      <c r="F151" s="21">
        <f t="shared" ref="F151:I151" si="57">ROUNDDOWN(F95/$D$64,0)</f>
        <v>0</v>
      </c>
      <c r="G151" s="21">
        <f t="shared" si="57"/>
        <v>1</v>
      </c>
      <c r="H151" s="21">
        <f t="shared" si="57"/>
        <v>0</v>
      </c>
      <c r="I151" s="21">
        <f t="shared" si="57"/>
        <v>0</v>
      </c>
      <c r="J151" s="21"/>
      <c r="K151" s="21">
        <f t="shared" si="29"/>
        <v>1</v>
      </c>
      <c r="L151" s="10">
        <v>1</v>
      </c>
      <c r="M151" s="21">
        <f t="shared" si="30"/>
        <v>1</v>
      </c>
      <c r="N151" s="15">
        <f t="shared" si="31"/>
        <v>0.54691256239968211</v>
      </c>
      <c r="O151" s="15">
        <f t="shared" si="32"/>
        <v>-0.45308743760031789</v>
      </c>
    </row>
    <row r="152" spans="1:15" s="10" customFormat="1" x14ac:dyDescent="0.2">
      <c r="A152" s="1" t="s">
        <v>33</v>
      </c>
      <c r="C152" s="10">
        <f t="shared" si="26"/>
        <v>4</v>
      </c>
      <c r="D152" s="5"/>
      <c r="E152" s="1"/>
      <c r="F152" s="21">
        <f t="shared" ref="F152:I152" si="58">ROUNDDOWN(F96/$D$64,0)</f>
        <v>0</v>
      </c>
      <c r="G152" s="21">
        <f t="shared" si="58"/>
        <v>1</v>
      </c>
      <c r="H152" s="21">
        <f t="shared" si="58"/>
        <v>0</v>
      </c>
      <c r="I152" s="21">
        <f t="shared" si="58"/>
        <v>0</v>
      </c>
      <c r="J152" s="21"/>
      <c r="K152" s="21">
        <f t="shared" si="29"/>
        <v>1</v>
      </c>
      <c r="L152" s="10">
        <v>1</v>
      </c>
      <c r="M152" s="21">
        <f t="shared" si="30"/>
        <v>2</v>
      </c>
      <c r="N152" s="15">
        <f t="shared" si="31"/>
        <v>2.0984667194180369</v>
      </c>
      <c r="O152" s="15">
        <f t="shared" si="32"/>
        <v>9.8466719418036863E-2</v>
      </c>
    </row>
    <row r="153" spans="1:15" s="10" customFormat="1" x14ac:dyDescent="0.2">
      <c r="A153" s="1" t="s">
        <v>34</v>
      </c>
      <c r="C153" s="10">
        <f t="shared" si="26"/>
        <v>2</v>
      </c>
      <c r="D153" s="5"/>
      <c r="E153" s="1"/>
      <c r="F153" s="21">
        <f t="shared" ref="F153:I153" si="59">ROUNDDOWN(F97/$D$64,0)</f>
        <v>0</v>
      </c>
      <c r="G153" s="21">
        <f t="shared" si="59"/>
        <v>0</v>
      </c>
      <c r="H153" s="21">
        <f t="shared" si="59"/>
        <v>0</v>
      </c>
      <c r="I153" s="21">
        <f t="shared" si="59"/>
        <v>0</v>
      </c>
      <c r="J153" s="21"/>
      <c r="K153" s="21">
        <f t="shared" si="29"/>
        <v>0</v>
      </c>
      <c r="L153" s="10">
        <v>1</v>
      </c>
      <c r="M153" s="21">
        <f t="shared" si="30"/>
        <v>1</v>
      </c>
      <c r="N153" s="15">
        <f t="shared" si="31"/>
        <v>1.1084027505575567</v>
      </c>
      <c r="O153" s="15">
        <f t="shared" si="32"/>
        <v>0.10840275055755666</v>
      </c>
    </row>
    <row r="154" spans="1:15" s="10" customFormat="1" x14ac:dyDescent="0.2">
      <c r="A154" s="1" t="s">
        <v>35</v>
      </c>
      <c r="C154" s="10">
        <f t="shared" si="26"/>
        <v>12</v>
      </c>
      <c r="D154" s="5"/>
      <c r="E154" s="1"/>
      <c r="F154" s="21">
        <f t="shared" ref="F154:I154" si="60">ROUNDDOWN(F98/$D$64,0)</f>
        <v>4</v>
      </c>
      <c r="G154" s="21">
        <f t="shared" si="60"/>
        <v>4</v>
      </c>
      <c r="H154" s="21">
        <f t="shared" si="60"/>
        <v>1</v>
      </c>
      <c r="I154" s="21">
        <f t="shared" si="60"/>
        <v>0</v>
      </c>
      <c r="J154" s="21"/>
      <c r="K154" s="21">
        <f t="shared" si="29"/>
        <v>9</v>
      </c>
      <c r="L154" s="10">
        <v>1</v>
      </c>
      <c r="M154" s="21">
        <f t="shared" si="30"/>
        <v>2</v>
      </c>
      <c r="N154" s="15">
        <f t="shared" si="31"/>
        <v>2.1143360660882933</v>
      </c>
      <c r="O154" s="15">
        <f t="shared" si="32"/>
        <v>0.11433606608829328</v>
      </c>
    </row>
    <row r="155" spans="1:15" s="10" customFormat="1" x14ac:dyDescent="0.2">
      <c r="A155" s="10" t="s">
        <v>36</v>
      </c>
      <c r="C155" s="10">
        <f t="shared" si="26"/>
        <v>3</v>
      </c>
      <c r="D155" s="5"/>
      <c r="E155" s="1"/>
      <c r="F155" s="21">
        <f t="shared" ref="F155:I155" si="61">ROUNDDOWN(F99/$D$64,0)</f>
        <v>0</v>
      </c>
      <c r="G155" s="21">
        <f t="shared" si="61"/>
        <v>1</v>
      </c>
      <c r="H155" s="21">
        <f t="shared" si="61"/>
        <v>0</v>
      </c>
      <c r="I155" s="21">
        <f t="shared" si="61"/>
        <v>0</v>
      </c>
      <c r="J155" s="21"/>
      <c r="K155" s="21">
        <f t="shared" si="29"/>
        <v>1</v>
      </c>
      <c r="L155" s="10">
        <v>1</v>
      </c>
      <c r="M155" s="21">
        <f t="shared" si="30"/>
        <v>1</v>
      </c>
      <c r="N155" s="15">
        <f t="shared" si="31"/>
        <v>0.75947909477662434</v>
      </c>
      <c r="O155" s="15">
        <f>N155-M155</f>
        <v>-0.24052090522337566</v>
      </c>
    </row>
    <row r="156" spans="1:15" s="10" customFormat="1" x14ac:dyDescent="0.2">
      <c r="A156" s="1" t="s">
        <v>37</v>
      </c>
      <c r="C156" s="10">
        <f t="shared" si="26"/>
        <v>26</v>
      </c>
      <c r="D156" s="5"/>
      <c r="E156" s="1"/>
      <c r="F156" s="21">
        <f t="shared" ref="F156:I156" si="62">ROUNDDOWN(F100/$D$64,0)</f>
        <v>10</v>
      </c>
      <c r="G156" s="21">
        <f t="shared" si="62"/>
        <v>10</v>
      </c>
      <c r="H156" s="21">
        <f t="shared" si="62"/>
        <v>3</v>
      </c>
      <c r="I156" s="21">
        <f t="shared" si="62"/>
        <v>0</v>
      </c>
      <c r="J156" s="21"/>
      <c r="K156" s="21">
        <f t="shared" si="29"/>
        <v>23</v>
      </c>
      <c r="L156" s="10">
        <v>1</v>
      </c>
      <c r="M156" s="21">
        <f t="shared" si="30"/>
        <v>2</v>
      </c>
      <c r="N156" s="15">
        <f t="shared" si="31"/>
        <v>2.1317733249963426</v>
      </c>
      <c r="O156" s="15">
        <f t="shared" si="32"/>
        <v>0.13177332499634264</v>
      </c>
    </row>
    <row r="157" spans="1:15" s="10" customFormat="1" x14ac:dyDescent="0.2">
      <c r="A157" s="1" t="s">
        <v>38</v>
      </c>
      <c r="C157" s="10">
        <f t="shared" ref="C157:C175" si="63">C40</f>
        <v>14</v>
      </c>
      <c r="D157" s="5"/>
      <c r="E157" s="1"/>
      <c r="F157" s="21">
        <f t="shared" ref="F157:I157" si="64">ROUNDDOWN(F101/$D$64,0)</f>
        <v>4</v>
      </c>
      <c r="G157" s="21">
        <f t="shared" si="64"/>
        <v>5</v>
      </c>
      <c r="H157" s="21">
        <f t="shared" si="64"/>
        <v>1</v>
      </c>
      <c r="I157" s="21">
        <f t="shared" si="64"/>
        <v>0</v>
      </c>
      <c r="J157" s="21"/>
      <c r="K157" s="21">
        <f>SUM(F157:J157)</f>
        <v>10</v>
      </c>
      <c r="L157" s="10">
        <v>1</v>
      </c>
      <c r="M157" s="21">
        <f t="shared" si="30"/>
        <v>3</v>
      </c>
      <c r="N157" s="15">
        <f t="shared" si="31"/>
        <v>2.547761800477264</v>
      </c>
      <c r="O157" s="15">
        <f t="shared" si="32"/>
        <v>-0.45223819952273603</v>
      </c>
    </row>
    <row r="158" spans="1:15" s="10" customFormat="1" x14ac:dyDescent="0.2">
      <c r="A158" s="1" t="s">
        <v>39</v>
      </c>
      <c r="C158" s="10">
        <f t="shared" si="63"/>
        <v>1</v>
      </c>
      <c r="D158" s="5"/>
      <c r="E158" s="1"/>
      <c r="F158" s="21">
        <f t="shared" ref="F158:I158" si="65">ROUNDDOWN(F102/$D$64,0)</f>
        <v>0</v>
      </c>
      <c r="G158" s="21">
        <f t="shared" si="65"/>
        <v>0</v>
      </c>
      <c r="H158" s="21">
        <f t="shared" si="65"/>
        <v>0</v>
      </c>
      <c r="I158" s="21">
        <f t="shared" si="65"/>
        <v>0</v>
      </c>
      <c r="J158" s="21"/>
      <c r="K158" s="21">
        <f t="shared" si="29"/>
        <v>0</v>
      </c>
      <c r="L158" s="10">
        <v>1</v>
      </c>
      <c r="M158" s="21">
        <f t="shared" si="30"/>
        <v>0</v>
      </c>
      <c r="N158" s="15">
        <f>K336</f>
        <v>0.62666308477827048</v>
      </c>
      <c r="O158" s="15">
        <f t="shared" si="32"/>
        <v>0.62666308477827048</v>
      </c>
    </row>
    <row r="159" spans="1:15" s="10" customFormat="1" x14ac:dyDescent="0.2">
      <c r="A159" s="1" t="s">
        <v>40</v>
      </c>
      <c r="C159" s="10">
        <f t="shared" si="63"/>
        <v>15</v>
      </c>
      <c r="D159" s="5"/>
      <c r="E159" s="1"/>
      <c r="F159" s="21">
        <f t="shared" ref="F159:I159" si="66">ROUNDDOWN(F103/$D$64,0)</f>
        <v>5</v>
      </c>
      <c r="G159" s="21">
        <f t="shared" si="66"/>
        <v>6</v>
      </c>
      <c r="H159" s="21">
        <f t="shared" si="66"/>
        <v>1</v>
      </c>
      <c r="I159" s="21">
        <f t="shared" si="66"/>
        <v>0</v>
      </c>
      <c r="J159" s="21"/>
      <c r="K159" s="21">
        <f t="shared" si="29"/>
        <v>12</v>
      </c>
      <c r="L159" s="10">
        <v>1</v>
      </c>
      <c r="M159" s="21">
        <f t="shared" si="30"/>
        <v>2</v>
      </c>
      <c r="N159" s="15">
        <f t="shared" si="31"/>
        <v>2.2702954704763565</v>
      </c>
      <c r="O159" s="15">
        <f t="shared" si="32"/>
        <v>0.27029547047635649</v>
      </c>
    </row>
    <row r="160" spans="1:15" s="10" customFormat="1" x14ac:dyDescent="0.2">
      <c r="A160" s="1" t="s">
        <v>41</v>
      </c>
      <c r="C160" s="10">
        <f t="shared" si="63"/>
        <v>5</v>
      </c>
      <c r="D160" s="5"/>
      <c r="E160" s="1"/>
      <c r="F160" s="21">
        <f t="shared" ref="F160:I160" si="67">ROUNDDOWN(F104/$D$64,0)</f>
        <v>1</v>
      </c>
      <c r="G160" s="21">
        <f t="shared" si="67"/>
        <v>2</v>
      </c>
      <c r="H160" s="21">
        <f t="shared" si="67"/>
        <v>0</v>
      </c>
      <c r="I160" s="21">
        <f t="shared" si="67"/>
        <v>0</v>
      </c>
      <c r="J160" s="21"/>
      <c r="K160" s="21">
        <f t="shared" si="29"/>
        <v>3</v>
      </c>
      <c r="L160" s="10">
        <v>1</v>
      </c>
      <c r="M160" s="21">
        <f t="shared" si="30"/>
        <v>1</v>
      </c>
      <c r="N160" s="15">
        <f t="shared" si="31"/>
        <v>1.143745931304462</v>
      </c>
      <c r="O160" s="15">
        <f t="shared" si="32"/>
        <v>0.143745931304462</v>
      </c>
    </row>
    <row r="161" spans="1:15" s="10" customFormat="1" x14ac:dyDescent="0.2">
      <c r="A161" s="1" t="s">
        <v>42</v>
      </c>
      <c r="C161" s="10">
        <f t="shared" si="63"/>
        <v>6</v>
      </c>
      <c r="D161" s="5"/>
      <c r="E161" s="1"/>
      <c r="F161" s="21">
        <f t="shared" ref="F161:I161" si="68">ROUNDDOWN(F105/$D$64,0)</f>
        <v>1</v>
      </c>
      <c r="G161" s="21">
        <f t="shared" si="68"/>
        <v>2</v>
      </c>
      <c r="H161" s="21">
        <f t="shared" si="68"/>
        <v>0</v>
      </c>
      <c r="I161" s="21">
        <f t="shared" si="68"/>
        <v>0</v>
      </c>
      <c r="J161" s="21"/>
      <c r="K161" s="21">
        <f t="shared" si="29"/>
        <v>3</v>
      </c>
      <c r="L161" s="10">
        <v>1</v>
      </c>
      <c r="M161" s="21">
        <f t="shared" si="30"/>
        <v>2</v>
      </c>
      <c r="N161" s="15">
        <f t="shared" si="31"/>
        <v>1.5203909403529379</v>
      </c>
      <c r="O161" s="15">
        <f t="shared" si="32"/>
        <v>-0.47960905964706213</v>
      </c>
    </row>
    <row r="162" spans="1:15" s="10" customFormat="1" x14ac:dyDescent="0.2">
      <c r="A162" s="1" t="s">
        <v>43</v>
      </c>
      <c r="C162" s="10">
        <f t="shared" si="63"/>
        <v>17</v>
      </c>
      <c r="D162" s="5"/>
      <c r="E162" s="1"/>
      <c r="F162" s="21">
        <f t="shared" ref="F162:I162" si="69">ROUNDDOWN(F106/$D$64,0)</f>
        <v>6</v>
      </c>
      <c r="G162" s="21">
        <f t="shared" si="69"/>
        <v>6</v>
      </c>
      <c r="H162" s="21">
        <f t="shared" si="69"/>
        <v>2</v>
      </c>
      <c r="I162" s="21">
        <f t="shared" si="69"/>
        <v>0</v>
      </c>
      <c r="J162" s="21"/>
      <c r="K162" s="21">
        <f t="shared" si="29"/>
        <v>14</v>
      </c>
      <c r="L162" s="10">
        <v>1</v>
      </c>
      <c r="M162" s="21">
        <f t="shared" si="30"/>
        <v>2</v>
      </c>
      <c r="N162" s="15">
        <f t="shared" si="31"/>
        <v>1.8743003605110404</v>
      </c>
      <c r="O162" s="15">
        <f t="shared" si="32"/>
        <v>-0.12569963948895957</v>
      </c>
    </row>
    <row r="163" spans="1:15" s="10" customFormat="1" x14ac:dyDescent="0.2">
      <c r="A163" s="1" t="s">
        <v>44</v>
      </c>
      <c r="C163" s="10">
        <f t="shared" si="63"/>
        <v>2</v>
      </c>
      <c r="D163" s="5"/>
      <c r="E163" s="1"/>
      <c r="F163" s="21">
        <f>ROUNDDOWN(F107/$D$64,0)</f>
        <v>0</v>
      </c>
      <c r="G163" s="21">
        <f t="shared" ref="G163:I163" si="70">ROUNDDOWN(G107/$D$64,0)</f>
        <v>0</v>
      </c>
      <c r="H163" s="21">
        <f t="shared" si="70"/>
        <v>0</v>
      </c>
      <c r="I163" s="21">
        <f t="shared" si="70"/>
        <v>0</v>
      </c>
      <c r="J163" s="21"/>
      <c r="K163" s="21">
        <f t="shared" si="29"/>
        <v>0</v>
      </c>
      <c r="L163" s="10">
        <v>1</v>
      </c>
      <c r="M163" s="21">
        <f t="shared" si="30"/>
        <v>1</v>
      </c>
      <c r="N163" s="15">
        <f t="shared" si="31"/>
        <v>0.88261675402896256</v>
      </c>
      <c r="O163" s="15">
        <f t="shared" si="32"/>
        <v>-0.11738324597103744</v>
      </c>
    </row>
    <row r="164" spans="1:15" s="10" customFormat="1" x14ac:dyDescent="0.2">
      <c r="A164" s="1" t="s">
        <v>45</v>
      </c>
      <c r="C164" s="10">
        <f t="shared" si="63"/>
        <v>7</v>
      </c>
      <c r="D164" s="5"/>
      <c r="E164" s="1"/>
      <c r="F164" s="21">
        <f t="shared" ref="F164:I164" si="71">ROUNDDOWN(F108/$D$64,0)</f>
        <v>1</v>
      </c>
      <c r="G164" s="21">
        <f t="shared" si="71"/>
        <v>2</v>
      </c>
      <c r="H164" s="21">
        <f t="shared" si="71"/>
        <v>0</v>
      </c>
      <c r="I164" s="21">
        <f t="shared" si="71"/>
        <v>0</v>
      </c>
      <c r="J164" s="21"/>
      <c r="K164" s="21">
        <f t="shared" si="29"/>
        <v>3</v>
      </c>
      <c r="L164" s="10">
        <v>1</v>
      </c>
      <c r="M164" s="21">
        <f t="shared" si="30"/>
        <v>3</v>
      </c>
      <c r="N164" s="15">
        <f t="shared" si="31"/>
        <v>2.7170717197532666</v>
      </c>
      <c r="O164" s="15">
        <f t="shared" si="32"/>
        <v>-0.28292828024673344</v>
      </c>
    </row>
    <row r="165" spans="1:15" s="10" customFormat="1" x14ac:dyDescent="0.2">
      <c r="A165" s="1" t="s">
        <v>46</v>
      </c>
      <c r="C165" s="10">
        <f t="shared" si="63"/>
        <v>1</v>
      </c>
      <c r="D165" s="5"/>
      <c r="E165" s="1"/>
      <c r="F165" s="21">
        <f t="shared" ref="F165:I165" si="72">ROUNDDOWN(F109/$D$64,0)</f>
        <v>0</v>
      </c>
      <c r="G165" s="21">
        <f t="shared" si="72"/>
        <v>0</v>
      </c>
      <c r="H165" s="21">
        <f t="shared" si="72"/>
        <v>0</v>
      </c>
      <c r="I165" s="21">
        <f t="shared" si="72"/>
        <v>0</v>
      </c>
      <c r="J165" s="21"/>
      <c r="K165" s="21">
        <f t="shared" si="29"/>
        <v>0</v>
      </c>
      <c r="L165" s="10">
        <v>1</v>
      </c>
      <c r="M165" s="21">
        <f>C165-K165-L165</f>
        <v>0</v>
      </c>
      <c r="N165" s="15">
        <f t="shared" si="31"/>
        <v>0.7135181077093764</v>
      </c>
      <c r="O165" s="15">
        <f t="shared" si="32"/>
        <v>0.7135181077093764</v>
      </c>
    </row>
    <row r="166" spans="1:15" s="10" customFormat="1" x14ac:dyDescent="0.2">
      <c r="A166" s="1" t="s">
        <v>47</v>
      </c>
      <c r="C166" s="10">
        <f t="shared" si="63"/>
        <v>9</v>
      </c>
      <c r="D166" s="5"/>
      <c r="E166" s="1"/>
      <c r="F166" s="21">
        <f t="shared" ref="F166:I166" si="73">ROUNDDOWN(F110/$D$64,0)</f>
        <v>2</v>
      </c>
      <c r="G166" s="21">
        <f t="shared" si="73"/>
        <v>3</v>
      </c>
      <c r="H166" s="21">
        <f t="shared" si="73"/>
        <v>1</v>
      </c>
      <c r="I166" s="21">
        <f t="shared" si="73"/>
        <v>0</v>
      </c>
      <c r="J166" s="21"/>
      <c r="K166" s="21">
        <f t="shared" si="29"/>
        <v>6</v>
      </c>
      <c r="L166" s="10">
        <v>1</v>
      </c>
      <c r="M166" s="21">
        <f t="shared" si="30"/>
        <v>2</v>
      </c>
      <c r="N166" s="15">
        <f t="shared" si="31"/>
        <v>1.9818426203683626</v>
      </c>
      <c r="O166" s="15">
        <f t="shared" si="32"/>
        <v>-1.8157379631637438E-2</v>
      </c>
    </row>
    <row r="167" spans="1:15" s="10" customFormat="1" x14ac:dyDescent="0.2">
      <c r="A167" s="1" t="s">
        <v>48</v>
      </c>
      <c r="C167" s="10">
        <f t="shared" si="63"/>
        <v>38</v>
      </c>
      <c r="D167" s="5"/>
      <c r="E167" s="1"/>
      <c r="F167" s="21">
        <f t="shared" ref="F167:I167" si="74">ROUNDDOWN(F111/$D$64,0)</f>
        <v>15</v>
      </c>
      <c r="G167" s="21">
        <f t="shared" si="74"/>
        <v>15</v>
      </c>
      <c r="H167" s="21">
        <f t="shared" si="74"/>
        <v>4</v>
      </c>
      <c r="I167" s="21">
        <f t="shared" si="74"/>
        <v>1</v>
      </c>
      <c r="J167" s="21"/>
      <c r="K167" s="21">
        <f>SUM(F167:J167)</f>
        <v>35</v>
      </c>
      <c r="L167" s="10">
        <v>1</v>
      </c>
      <c r="M167" s="21">
        <f t="shared" si="30"/>
        <v>2</v>
      </c>
      <c r="N167" s="15">
        <f t="shared" si="31"/>
        <v>1.6414705975591422</v>
      </c>
      <c r="O167" s="15">
        <f t="shared" si="32"/>
        <v>-0.35852940244085785</v>
      </c>
    </row>
    <row r="168" spans="1:15" s="10" customFormat="1" x14ac:dyDescent="0.2">
      <c r="A168" s="1" t="s">
        <v>49</v>
      </c>
      <c r="C168" s="10">
        <f t="shared" si="63"/>
        <v>4</v>
      </c>
      <c r="D168" s="5"/>
      <c r="E168" s="1"/>
      <c r="F168" s="21">
        <f t="shared" ref="F168:I168" si="75">ROUNDDOWN(F112/$D$64,0)</f>
        <v>0</v>
      </c>
      <c r="G168" s="21">
        <f t="shared" si="75"/>
        <v>1</v>
      </c>
      <c r="H168" s="21">
        <f t="shared" si="75"/>
        <v>0</v>
      </c>
      <c r="I168" s="21">
        <f t="shared" si="75"/>
        <v>0</v>
      </c>
      <c r="J168" s="21"/>
      <c r="K168" s="21">
        <f t="shared" si="29"/>
        <v>1</v>
      </c>
      <c r="L168" s="10">
        <v>1</v>
      </c>
      <c r="M168" s="21">
        <f t="shared" si="30"/>
        <v>2</v>
      </c>
      <c r="N168" s="15">
        <f t="shared" si="31"/>
        <v>2.324453453259189</v>
      </c>
      <c r="O168" s="15">
        <f t="shared" si="32"/>
        <v>0.32445345325918895</v>
      </c>
    </row>
    <row r="169" spans="1:15" s="10" customFormat="1" x14ac:dyDescent="0.2">
      <c r="A169" s="1" t="s">
        <v>50</v>
      </c>
      <c r="C169" s="10">
        <f t="shared" si="63"/>
        <v>1</v>
      </c>
      <c r="D169" s="5"/>
      <c r="E169" s="1"/>
      <c r="F169" s="21">
        <f t="shared" ref="F169:I169" si="76">ROUNDDOWN(F113/$D$64,0)</f>
        <v>0</v>
      </c>
      <c r="G169" s="21">
        <f t="shared" si="76"/>
        <v>0</v>
      </c>
      <c r="H169" s="21">
        <f t="shared" si="76"/>
        <v>0</v>
      </c>
      <c r="I169" s="21">
        <f t="shared" si="76"/>
        <v>0</v>
      </c>
      <c r="J169" s="21"/>
      <c r="K169" s="21">
        <f t="shared" si="29"/>
        <v>0</v>
      </c>
      <c r="L169" s="10">
        <v>1</v>
      </c>
      <c r="M169" s="21">
        <f t="shared" si="30"/>
        <v>0</v>
      </c>
      <c r="N169" s="15">
        <f t="shared" si="31"/>
        <v>0.51719772899962979</v>
      </c>
      <c r="O169" s="15">
        <f t="shared" si="32"/>
        <v>0.51719772899962979</v>
      </c>
    </row>
    <row r="170" spans="1:15" s="10" customFormat="1" x14ac:dyDescent="0.2">
      <c r="A170" s="1" t="s">
        <v>51</v>
      </c>
      <c r="C170" s="10">
        <f t="shared" si="63"/>
        <v>11</v>
      </c>
      <c r="D170" s="5"/>
      <c r="E170" s="1"/>
      <c r="F170" s="21">
        <f t="shared" ref="F170:I170" si="77">ROUNDDOWN(F114/$D$64,0)</f>
        <v>3</v>
      </c>
      <c r="G170" s="21">
        <f t="shared" si="77"/>
        <v>4</v>
      </c>
      <c r="H170" s="21">
        <f t="shared" si="77"/>
        <v>1</v>
      </c>
      <c r="I170" s="21">
        <f t="shared" si="77"/>
        <v>0</v>
      </c>
      <c r="J170" s="21"/>
      <c r="K170" s="21">
        <f t="shared" si="29"/>
        <v>8</v>
      </c>
      <c r="L170" s="10">
        <v>1</v>
      </c>
      <c r="M170" s="21">
        <f t="shared" si="30"/>
        <v>2</v>
      </c>
      <c r="N170" s="15">
        <f t="shared" si="31"/>
        <v>2.2229648557192241</v>
      </c>
      <c r="O170" s="15">
        <f t="shared" si="32"/>
        <v>0.22296485571922409</v>
      </c>
    </row>
    <row r="171" spans="1:15" s="10" customFormat="1" x14ac:dyDescent="0.2">
      <c r="A171" s="1" t="s">
        <v>52</v>
      </c>
      <c r="C171" s="10">
        <f t="shared" si="63"/>
        <v>10</v>
      </c>
      <c r="D171" s="5"/>
      <c r="E171" s="1"/>
      <c r="F171" s="21">
        <f t="shared" ref="F171:I171" si="78">ROUNDDOWN(F115/$D$64,0)</f>
        <v>3</v>
      </c>
      <c r="G171" s="21">
        <f t="shared" si="78"/>
        <v>4</v>
      </c>
      <c r="H171" s="21">
        <f t="shared" si="78"/>
        <v>1</v>
      </c>
      <c r="I171" s="21">
        <f t="shared" si="78"/>
        <v>0</v>
      </c>
      <c r="J171" s="21"/>
      <c r="K171" s="21">
        <f t="shared" si="29"/>
        <v>8</v>
      </c>
      <c r="L171" s="10">
        <v>1</v>
      </c>
      <c r="M171" s="21">
        <f t="shared" si="30"/>
        <v>1</v>
      </c>
      <c r="N171" s="15">
        <f t="shared" si="31"/>
        <v>0.95124284412261562</v>
      </c>
      <c r="O171" s="15">
        <f t="shared" si="32"/>
        <v>-4.8757155877384384E-2</v>
      </c>
    </row>
    <row r="172" spans="1:15" s="10" customFormat="1" x14ac:dyDescent="0.2">
      <c r="A172" s="1" t="s">
        <v>53</v>
      </c>
      <c r="C172" s="10">
        <f t="shared" si="63"/>
        <v>2</v>
      </c>
      <c r="D172" s="5"/>
      <c r="E172" s="1"/>
      <c r="F172" s="21">
        <f t="shared" ref="F172:I172" si="79">ROUNDDOWN(F116/$D$64,0)</f>
        <v>0</v>
      </c>
      <c r="G172" s="21">
        <f t="shared" si="79"/>
        <v>0</v>
      </c>
      <c r="H172" s="21">
        <f t="shared" si="79"/>
        <v>0</v>
      </c>
      <c r="I172" s="21">
        <f t="shared" si="79"/>
        <v>0</v>
      </c>
      <c r="J172" s="21"/>
      <c r="K172" s="21">
        <f t="shared" si="29"/>
        <v>0</v>
      </c>
      <c r="L172" s="10">
        <v>1</v>
      </c>
      <c r="M172" s="21">
        <f t="shared" si="30"/>
        <v>1</v>
      </c>
      <c r="N172" s="15">
        <f t="shared" si="31"/>
        <v>1.4564296318072492</v>
      </c>
      <c r="O172" s="15">
        <f t="shared" si="32"/>
        <v>0.45642963180724916</v>
      </c>
    </row>
    <row r="173" spans="1:15" s="10" customFormat="1" x14ac:dyDescent="0.2">
      <c r="A173" s="1" t="s">
        <v>54</v>
      </c>
      <c r="C173" s="10">
        <f t="shared" si="63"/>
        <v>8</v>
      </c>
      <c r="D173" s="5"/>
      <c r="E173" s="1"/>
      <c r="F173" s="21">
        <f t="shared" ref="F173:I173" si="80">ROUNDDOWN(F117/$D$64,0)</f>
        <v>2</v>
      </c>
      <c r="G173" s="21">
        <f t="shared" si="80"/>
        <v>3</v>
      </c>
      <c r="H173" s="21">
        <f t="shared" si="80"/>
        <v>0</v>
      </c>
      <c r="I173" s="21">
        <f t="shared" si="80"/>
        <v>0</v>
      </c>
      <c r="J173" s="21"/>
      <c r="K173" s="21">
        <f t="shared" si="29"/>
        <v>5</v>
      </c>
      <c r="L173" s="10">
        <v>1</v>
      </c>
      <c r="M173" s="21">
        <f t="shared" si="30"/>
        <v>2</v>
      </c>
      <c r="N173" s="15">
        <f t="shared" si="31"/>
        <v>1.6508547302122127</v>
      </c>
      <c r="O173" s="15">
        <f t="shared" si="32"/>
        <v>-0.34914526978778726</v>
      </c>
    </row>
    <row r="174" spans="1:15" s="10" customFormat="1" x14ac:dyDescent="0.2">
      <c r="A174" s="1" t="s">
        <v>55</v>
      </c>
      <c r="C174" s="10">
        <f t="shared" si="63"/>
        <v>1</v>
      </c>
      <c r="D174" s="5"/>
      <c r="E174" s="1"/>
      <c r="F174" s="21">
        <f t="shared" ref="F174:I174" si="81">ROUNDDOWN(F118/$D$64,0)</f>
        <v>0</v>
      </c>
      <c r="G174" s="21">
        <f t="shared" si="81"/>
        <v>0</v>
      </c>
      <c r="H174" s="21">
        <f t="shared" si="81"/>
        <v>0</v>
      </c>
      <c r="I174" s="21">
        <f t="shared" si="81"/>
        <v>0</v>
      </c>
      <c r="J174" s="21"/>
      <c r="K174" s="21">
        <f t="shared" si="29"/>
        <v>0</v>
      </c>
      <c r="L174" s="10">
        <v>1</v>
      </c>
      <c r="M174" s="21">
        <f t="shared" si="30"/>
        <v>0</v>
      </c>
      <c r="N174" s="15">
        <f t="shared" si="31"/>
        <v>0.46432473357982695</v>
      </c>
      <c r="O174" s="15">
        <f t="shared" si="32"/>
        <v>0.46432473357982695</v>
      </c>
    </row>
    <row r="175" spans="1:15" s="10" customFormat="1" x14ac:dyDescent="0.2">
      <c r="A175" s="1" t="s">
        <v>90</v>
      </c>
      <c r="C175" s="10">
        <f t="shared" si="63"/>
        <v>435</v>
      </c>
      <c r="D175" s="5"/>
      <c r="E175" s="1"/>
      <c r="F175" s="10">
        <f t="shared" ref="F175" si="82">SUM(F125:F174)</f>
        <v>125</v>
      </c>
      <c r="G175" s="10">
        <f t="shared" ref="G175" si="83">SUM(G125:G174)</f>
        <v>147</v>
      </c>
      <c r="H175" s="10">
        <f t="shared" ref="H175" si="84">SUM(H125:H174)</f>
        <v>31</v>
      </c>
      <c r="I175" s="10">
        <f t="shared" ref="I175" si="85">SUM(I125:I174)</f>
        <v>2</v>
      </c>
      <c r="K175" s="10">
        <f t="shared" ref="K175:M175" si="86">SUM(K125:K174)</f>
        <v>305</v>
      </c>
      <c r="L175" s="10">
        <f t="shared" si="86"/>
        <v>50</v>
      </c>
      <c r="M175" s="10">
        <f t="shared" si="86"/>
        <v>80</v>
      </c>
      <c r="N175" s="15">
        <f>SUM(N125:N174)</f>
        <v>79.999508995989743</v>
      </c>
      <c r="O175" s="15">
        <f>SUM(O125:O174)</f>
        <v>-4.9100401030399698E-4</v>
      </c>
    </row>
    <row r="176" spans="1:15" s="10" customFormat="1" x14ac:dyDescent="0.2">
      <c r="A176" s="1"/>
      <c r="D176" s="5"/>
      <c r="E176" s="1"/>
    </row>
    <row r="177" spans="1:11" s="10" customFormat="1" x14ac:dyDescent="0.2">
      <c r="D177" s="11" t="s">
        <v>99</v>
      </c>
      <c r="E177" s="1"/>
      <c r="F177" s="10">
        <v>49</v>
      </c>
      <c r="G177" s="10">
        <v>1</v>
      </c>
      <c r="K177" s="10">
        <f>SUM(F177:J177)</f>
        <v>50</v>
      </c>
    </row>
    <row r="178" spans="1:11" s="10" customFormat="1" x14ac:dyDescent="0.2">
      <c r="D178" s="11" t="s">
        <v>96</v>
      </c>
      <c r="E178" s="1"/>
      <c r="F178" s="10">
        <f>F175+F177</f>
        <v>174</v>
      </c>
      <c r="G178" s="10">
        <f t="shared" ref="G178:I178" si="87">G175+G177</f>
        <v>148</v>
      </c>
      <c r="H178" s="10">
        <f t="shared" si="87"/>
        <v>31</v>
      </c>
      <c r="I178" s="10">
        <f t="shared" si="87"/>
        <v>2</v>
      </c>
      <c r="K178" s="10">
        <f>SUM(F178:J178)</f>
        <v>355</v>
      </c>
    </row>
    <row r="179" spans="1:11" s="10" customFormat="1" x14ac:dyDescent="0.2">
      <c r="D179" s="11" t="s">
        <v>97</v>
      </c>
      <c r="E179" s="1"/>
      <c r="F179" s="13">
        <f>F180-F178</f>
        <v>19.254484027847639</v>
      </c>
      <c r="G179" s="13">
        <f>G180-G178</f>
        <v>27.163886054969765</v>
      </c>
      <c r="H179" s="13">
        <f>H180-H178</f>
        <v>22.265310433530452</v>
      </c>
      <c r="I179" s="13">
        <f>I180-I178</f>
        <v>11.316319483652149</v>
      </c>
      <c r="K179" s="13">
        <f>SUM(F179:J179)</f>
        <v>80.000000000000014</v>
      </c>
    </row>
    <row r="180" spans="1:11" s="10" customFormat="1" x14ac:dyDescent="0.2">
      <c r="D180" s="11" t="s">
        <v>100</v>
      </c>
      <c r="E180" s="1"/>
      <c r="F180" s="13">
        <f>F62</f>
        <v>193.25448402784764</v>
      </c>
      <c r="G180" s="13">
        <f>G62</f>
        <v>175.16388605496977</v>
      </c>
      <c r="H180" s="13">
        <f>H62</f>
        <v>53.265310433530452</v>
      </c>
      <c r="I180" s="13">
        <f>I62</f>
        <v>13.316319483652149</v>
      </c>
      <c r="K180" s="13">
        <f>SUM(F180:J180)</f>
        <v>435</v>
      </c>
    </row>
    <row r="181" spans="1:11" s="10" customFormat="1" x14ac:dyDescent="0.2">
      <c r="D181" s="5"/>
      <c r="E181" s="1"/>
    </row>
    <row r="182" spans="1:11" x14ac:dyDescent="0.2">
      <c r="A182" s="26" t="s">
        <v>133</v>
      </c>
      <c r="F182" s="1" t="s">
        <v>112</v>
      </c>
    </row>
    <row r="183" spans="1:11" x14ac:dyDescent="0.2">
      <c r="A183" s="1" t="s">
        <v>6</v>
      </c>
      <c r="F183" s="28">
        <f t="shared" ref="F183:I202" si="88">F69-$D$64*F125</f>
        <v>317089</v>
      </c>
      <c r="G183" s="28">
        <f t="shared" si="88"/>
        <v>242392</v>
      </c>
      <c r="H183" s="28">
        <f t="shared" si="88"/>
        <v>298785</v>
      </c>
      <c r="I183" s="28">
        <f t="shared" si="88"/>
        <v>74696</v>
      </c>
      <c r="J183" s="15"/>
      <c r="K183" s="28">
        <f>SUM(F183:I183)</f>
        <v>932962</v>
      </c>
    </row>
    <row r="184" spans="1:11" x14ac:dyDescent="0.2">
      <c r="A184" s="1" t="s">
        <v>7</v>
      </c>
      <c r="F184" s="28">
        <f t="shared" si="88"/>
        <v>-220104</v>
      </c>
      <c r="G184" s="28">
        <f t="shared" si="88"/>
        <v>145744</v>
      </c>
      <c r="H184" s="28">
        <f t="shared" si="88"/>
        <v>43723</v>
      </c>
      <c r="I184" s="28">
        <f t="shared" si="88"/>
        <v>10931</v>
      </c>
      <c r="J184" s="15"/>
      <c r="K184" s="28">
        <f t="shared" ref="K184:K232" si="89">SUM(F184:I184)</f>
        <v>-19706</v>
      </c>
    </row>
    <row r="185" spans="1:11" x14ac:dyDescent="0.2">
      <c r="A185" s="1" t="s">
        <v>8</v>
      </c>
      <c r="F185" s="28">
        <f t="shared" si="88"/>
        <v>16661</v>
      </c>
      <c r="G185" s="28">
        <f t="shared" si="88"/>
        <v>287130</v>
      </c>
      <c r="H185" s="28">
        <f t="shared" si="88"/>
        <v>48461</v>
      </c>
      <c r="I185" s="28">
        <f t="shared" si="88"/>
        <v>106310</v>
      </c>
      <c r="J185" s="15"/>
      <c r="K185" s="28">
        <f t="shared" si="89"/>
        <v>458562</v>
      </c>
    </row>
    <row r="186" spans="1:11" x14ac:dyDescent="0.2">
      <c r="A186" s="1" t="s">
        <v>9</v>
      </c>
      <c r="F186" s="28">
        <f t="shared" si="88"/>
        <v>264699</v>
      </c>
      <c r="G186" s="28">
        <f t="shared" si="88"/>
        <v>219945</v>
      </c>
      <c r="H186" s="28">
        <f t="shared" si="88"/>
        <v>179017</v>
      </c>
      <c r="I186" s="28">
        <f t="shared" si="88"/>
        <v>44754</v>
      </c>
      <c r="J186" s="15"/>
      <c r="K186" s="28">
        <f t="shared" si="89"/>
        <v>708415</v>
      </c>
    </row>
    <row r="187" spans="1:11" x14ac:dyDescent="0.2">
      <c r="A187" s="1" t="s">
        <v>10</v>
      </c>
      <c r="F187" s="28">
        <f t="shared" si="88"/>
        <v>360742</v>
      </c>
      <c r="G187" s="28">
        <f t="shared" si="88"/>
        <v>74651</v>
      </c>
      <c r="H187" s="28">
        <f t="shared" si="88"/>
        <v>90185</v>
      </c>
      <c r="I187" s="28">
        <f t="shared" si="88"/>
        <v>210936</v>
      </c>
      <c r="J187" s="15"/>
      <c r="K187" s="28">
        <f t="shared" si="89"/>
        <v>736514</v>
      </c>
    </row>
    <row r="188" spans="1:11" x14ac:dyDescent="0.2">
      <c r="A188" s="1" t="s">
        <v>11</v>
      </c>
      <c r="F188" s="28">
        <f t="shared" si="88"/>
        <v>100398</v>
      </c>
      <c r="G188" s="28">
        <f t="shared" si="88"/>
        <v>14533</v>
      </c>
      <c r="H188" s="28">
        <f t="shared" si="88"/>
        <v>343461</v>
      </c>
      <c r="I188" s="28">
        <f t="shared" si="88"/>
        <v>85865</v>
      </c>
      <c r="J188" s="15"/>
      <c r="K188" s="28">
        <f t="shared" si="89"/>
        <v>544257</v>
      </c>
    </row>
    <row r="189" spans="1:11" x14ac:dyDescent="0.2">
      <c r="A189" s="1" t="s">
        <v>12</v>
      </c>
      <c r="F189" s="28">
        <f t="shared" si="88"/>
        <v>14468</v>
      </c>
      <c r="G189" s="28">
        <f t="shared" si="88"/>
        <v>337664</v>
      </c>
      <c r="H189" s="28">
        <f t="shared" si="88"/>
        <v>214333</v>
      </c>
      <c r="I189" s="28">
        <f t="shared" si="88"/>
        <v>53583</v>
      </c>
      <c r="J189" s="15"/>
      <c r="K189" s="28">
        <f t="shared" si="89"/>
        <v>620048</v>
      </c>
    </row>
    <row r="190" spans="1:11" x14ac:dyDescent="0.2">
      <c r="A190" s="1" t="s">
        <v>13</v>
      </c>
      <c r="F190" s="28">
        <f t="shared" si="88"/>
        <v>112807</v>
      </c>
      <c r="G190" s="28">
        <f t="shared" si="88"/>
        <v>-82501</v>
      </c>
      <c r="H190" s="28">
        <f t="shared" si="88"/>
        <v>58856</v>
      </c>
      <c r="I190" s="28">
        <f t="shared" si="88"/>
        <v>14714</v>
      </c>
      <c r="J190" s="15"/>
      <c r="K190" s="28">
        <f t="shared" si="89"/>
        <v>103876</v>
      </c>
    </row>
    <row r="191" spans="1:11" x14ac:dyDescent="0.2">
      <c r="A191" s="1" t="s">
        <v>14</v>
      </c>
      <c r="F191" s="28">
        <f t="shared" si="88"/>
        <v>69939</v>
      </c>
      <c r="G191" s="28">
        <f t="shared" si="88"/>
        <v>126395</v>
      </c>
      <c r="H191" s="28">
        <f t="shared" si="88"/>
        <v>150952</v>
      </c>
      <c r="I191" s="28">
        <f t="shared" si="88"/>
        <v>320322</v>
      </c>
      <c r="J191" s="15"/>
      <c r="K191" s="28">
        <f t="shared" si="89"/>
        <v>667608</v>
      </c>
    </row>
    <row r="192" spans="1:11" x14ac:dyDescent="0.2">
      <c r="A192" s="1" t="s">
        <v>15</v>
      </c>
      <c r="F192" s="28">
        <f t="shared" si="88"/>
        <v>22201</v>
      </c>
      <c r="G192" s="28">
        <f t="shared" si="88"/>
        <v>239709</v>
      </c>
      <c r="H192" s="28">
        <f t="shared" si="88"/>
        <v>260302</v>
      </c>
      <c r="I192" s="28">
        <f t="shared" si="88"/>
        <v>159270</v>
      </c>
      <c r="J192" s="15"/>
      <c r="K192" s="28">
        <f t="shared" si="89"/>
        <v>681482</v>
      </c>
    </row>
    <row r="193" spans="1:11" x14ac:dyDescent="0.2">
      <c r="A193" s="1" t="s">
        <v>16</v>
      </c>
      <c r="F193" s="28">
        <f t="shared" si="88"/>
        <v>-65989</v>
      </c>
      <c r="G193" s="28">
        <f t="shared" si="88"/>
        <v>289107</v>
      </c>
      <c r="H193" s="28">
        <f t="shared" si="88"/>
        <v>86732</v>
      </c>
      <c r="I193" s="28">
        <f t="shared" si="88"/>
        <v>21683</v>
      </c>
      <c r="J193" s="15"/>
      <c r="K193" s="28">
        <f t="shared" si="89"/>
        <v>331533</v>
      </c>
    </row>
    <row r="194" spans="1:11" x14ac:dyDescent="0.2">
      <c r="A194" s="1" t="s">
        <v>17</v>
      </c>
      <c r="F194" s="28">
        <f t="shared" si="88"/>
        <v>15158</v>
      </c>
      <c r="G194" s="28">
        <f t="shared" si="88"/>
        <v>364593</v>
      </c>
      <c r="H194" s="28">
        <f t="shared" si="88"/>
        <v>109378</v>
      </c>
      <c r="I194" s="28">
        <f t="shared" si="88"/>
        <v>27344</v>
      </c>
      <c r="J194" s="15"/>
      <c r="K194" s="28">
        <f t="shared" si="89"/>
        <v>516473</v>
      </c>
    </row>
    <row r="195" spans="1:11" x14ac:dyDescent="0.2">
      <c r="A195" s="1" t="s">
        <v>18</v>
      </c>
      <c r="F195" s="28">
        <f t="shared" si="88"/>
        <v>91867</v>
      </c>
      <c r="G195" s="28">
        <f t="shared" si="88"/>
        <v>278228</v>
      </c>
      <c r="H195" s="28">
        <f t="shared" si="88"/>
        <v>8113</v>
      </c>
      <c r="I195" s="28">
        <f t="shared" si="88"/>
        <v>190418</v>
      </c>
      <c r="J195" s="15"/>
      <c r="K195" s="28">
        <f t="shared" si="89"/>
        <v>568626</v>
      </c>
    </row>
    <row r="196" spans="1:11" x14ac:dyDescent="0.2">
      <c r="A196" s="1" t="s">
        <v>19</v>
      </c>
      <c r="F196" s="28">
        <f t="shared" si="88"/>
        <v>314974</v>
      </c>
      <c r="G196" s="28">
        <f t="shared" si="88"/>
        <v>214139</v>
      </c>
      <c r="H196" s="28">
        <f t="shared" si="88"/>
        <v>26564</v>
      </c>
      <c r="I196" s="28">
        <f t="shared" si="88"/>
        <v>100836</v>
      </c>
      <c r="J196" s="15"/>
      <c r="K196" s="28">
        <f t="shared" si="89"/>
        <v>656513</v>
      </c>
    </row>
    <row r="197" spans="1:11" x14ac:dyDescent="0.2">
      <c r="A197" s="1" t="s">
        <v>20</v>
      </c>
      <c r="F197" s="28">
        <f t="shared" si="88"/>
        <v>302725</v>
      </c>
      <c r="G197" s="28">
        <f t="shared" si="88"/>
        <v>255317</v>
      </c>
      <c r="H197" s="28">
        <f t="shared" si="88"/>
        <v>189629</v>
      </c>
      <c r="I197" s="28">
        <f t="shared" si="88"/>
        <v>47407</v>
      </c>
      <c r="J197" s="15"/>
      <c r="K197" s="28">
        <f t="shared" si="89"/>
        <v>795078</v>
      </c>
    </row>
    <row r="198" spans="1:11" x14ac:dyDescent="0.2">
      <c r="A198" s="1" t="s">
        <v>21</v>
      </c>
      <c r="F198" s="28">
        <f t="shared" si="88"/>
        <v>249184</v>
      </c>
      <c r="G198" s="28">
        <f t="shared" si="88"/>
        <v>205512</v>
      </c>
      <c r="H198" s="28">
        <f t="shared" si="88"/>
        <v>174687</v>
      </c>
      <c r="I198" s="28">
        <f t="shared" si="88"/>
        <v>43672</v>
      </c>
      <c r="J198" s="15"/>
      <c r="K198" s="28">
        <f t="shared" si="89"/>
        <v>673055</v>
      </c>
    </row>
    <row r="199" spans="1:11" x14ac:dyDescent="0.2">
      <c r="A199" s="1" t="s">
        <v>22</v>
      </c>
      <c r="F199" s="28">
        <f t="shared" si="88"/>
        <v>206256</v>
      </c>
      <c r="G199" s="28">
        <f t="shared" si="88"/>
        <v>139292</v>
      </c>
      <c r="H199" s="28">
        <f t="shared" si="88"/>
        <v>267855</v>
      </c>
      <c r="I199" s="28">
        <f t="shared" si="88"/>
        <v>66964</v>
      </c>
      <c r="J199" s="15"/>
      <c r="K199" s="28">
        <f t="shared" si="89"/>
        <v>680367</v>
      </c>
    </row>
    <row r="200" spans="1:11" x14ac:dyDescent="0.2">
      <c r="A200" s="1" t="s">
        <v>23</v>
      </c>
      <c r="F200" s="28">
        <f t="shared" si="88"/>
        <v>238636</v>
      </c>
      <c r="G200" s="28">
        <f t="shared" si="88"/>
        <v>169413</v>
      </c>
      <c r="H200" s="28">
        <f t="shared" si="88"/>
        <v>276891</v>
      </c>
      <c r="I200" s="28">
        <f t="shared" si="88"/>
        <v>69223</v>
      </c>
      <c r="J200" s="15"/>
      <c r="K200" s="28">
        <f t="shared" si="89"/>
        <v>754163</v>
      </c>
    </row>
    <row r="201" spans="1:11" x14ac:dyDescent="0.2">
      <c r="A201" s="1" t="s">
        <v>24</v>
      </c>
      <c r="F201" s="28">
        <f t="shared" si="88"/>
        <v>-86541</v>
      </c>
      <c r="G201" s="28">
        <f t="shared" si="88"/>
        <v>269989</v>
      </c>
      <c r="H201" s="28">
        <f t="shared" si="88"/>
        <v>80997</v>
      </c>
      <c r="I201" s="28">
        <f t="shared" si="88"/>
        <v>20249</v>
      </c>
      <c r="J201" s="15"/>
      <c r="K201" s="28">
        <f t="shared" si="89"/>
        <v>284694</v>
      </c>
    </row>
    <row r="202" spans="1:11" x14ac:dyDescent="0.2">
      <c r="A202" s="1" t="s">
        <v>25</v>
      </c>
      <c r="F202" s="28">
        <f t="shared" si="88"/>
        <v>186200</v>
      </c>
      <c r="G202" s="28">
        <f t="shared" si="88"/>
        <v>94348</v>
      </c>
      <c r="H202" s="28">
        <f t="shared" si="88"/>
        <v>367406</v>
      </c>
      <c r="I202" s="28">
        <f t="shared" si="88"/>
        <v>91851</v>
      </c>
      <c r="J202" s="15"/>
      <c r="K202" s="28">
        <f t="shared" si="89"/>
        <v>739805</v>
      </c>
    </row>
    <row r="203" spans="1:11" x14ac:dyDescent="0.2">
      <c r="A203" s="1" t="s">
        <v>26</v>
      </c>
      <c r="F203" s="28">
        <f t="shared" ref="F203:I222" si="90">F89-$D$64*F145</f>
        <v>366737</v>
      </c>
      <c r="G203" s="28">
        <f t="shared" si="90"/>
        <v>262290</v>
      </c>
      <c r="H203" s="28">
        <f t="shared" si="90"/>
        <v>41009</v>
      </c>
      <c r="I203" s="28">
        <f t="shared" si="90"/>
        <v>104447</v>
      </c>
      <c r="J203" s="15"/>
      <c r="K203" s="28">
        <f t="shared" si="89"/>
        <v>774483</v>
      </c>
    </row>
    <row r="204" spans="1:11" x14ac:dyDescent="0.2">
      <c r="A204" s="1" t="s">
        <v>27</v>
      </c>
      <c r="F204" s="28">
        <f t="shared" si="90"/>
        <v>262579</v>
      </c>
      <c r="G204" s="28">
        <f t="shared" si="90"/>
        <v>112825</v>
      </c>
      <c r="H204" s="28">
        <f t="shared" si="90"/>
        <v>222237</v>
      </c>
      <c r="I204" s="28">
        <f t="shared" si="90"/>
        <v>149754</v>
      </c>
      <c r="J204" s="15"/>
      <c r="K204" s="28">
        <f t="shared" si="89"/>
        <v>747395</v>
      </c>
    </row>
    <row r="205" spans="1:11" x14ac:dyDescent="0.2">
      <c r="A205" s="1" t="s">
        <v>28</v>
      </c>
      <c r="F205" s="28">
        <f t="shared" si="90"/>
        <v>84984</v>
      </c>
      <c r="G205" s="28">
        <f t="shared" si="90"/>
        <v>194</v>
      </c>
      <c r="H205" s="28">
        <f t="shared" si="90"/>
        <v>339159</v>
      </c>
      <c r="I205" s="28">
        <f t="shared" si="90"/>
        <v>84790</v>
      </c>
      <c r="J205" s="15"/>
      <c r="K205" s="28">
        <f t="shared" si="89"/>
        <v>509127</v>
      </c>
    </row>
    <row r="206" spans="1:11" x14ac:dyDescent="0.2">
      <c r="A206" s="1" t="s">
        <v>29</v>
      </c>
      <c r="F206" s="28">
        <f t="shared" si="90"/>
        <v>254090</v>
      </c>
      <c r="G206" s="28">
        <f t="shared" si="90"/>
        <v>210076</v>
      </c>
      <c r="H206" s="28">
        <f t="shared" si="90"/>
        <v>176057</v>
      </c>
      <c r="I206" s="28">
        <f t="shared" si="90"/>
        <v>44014</v>
      </c>
      <c r="J206" s="15"/>
      <c r="K206" s="28">
        <f t="shared" si="89"/>
        <v>684237</v>
      </c>
    </row>
    <row r="207" spans="1:11" x14ac:dyDescent="0.2">
      <c r="A207" s="1" t="s">
        <v>30</v>
      </c>
      <c r="F207" s="28">
        <f t="shared" si="90"/>
        <v>180879</v>
      </c>
      <c r="G207" s="28">
        <f t="shared" si="90"/>
        <v>89399</v>
      </c>
      <c r="H207" s="28">
        <f t="shared" si="90"/>
        <v>365921</v>
      </c>
      <c r="I207" s="28">
        <f t="shared" si="90"/>
        <v>91480</v>
      </c>
      <c r="J207" s="15"/>
      <c r="K207" s="28">
        <f t="shared" si="89"/>
        <v>727679</v>
      </c>
    </row>
    <row r="208" spans="1:11" x14ac:dyDescent="0.2">
      <c r="A208" s="1" t="s">
        <v>31</v>
      </c>
      <c r="F208" s="28">
        <f t="shared" si="90"/>
        <v>-145750</v>
      </c>
      <c r="G208" s="28">
        <f t="shared" si="90"/>
        <v>214910</v>
      </c>
      <c r="H208" s="28">
        <f t="shared" si="90"/>
        <v>64473</v>
      </c>
      <c r="I208" s="28">
        <f t="shared" si="90"/>
        <v>16118</v>
      </c>
      <c r="J208" s="15"/>
      <c r="K208" s="28">
        <f t="shared" si="89"/>
        <v>149751</v>
      </c>
    </row>
    <row r="209" spans="1:11" x14ac:dyDescent="0.2">
      <c r="A209" s="1" t="s">
        <v>32</v>
      </c>
      <c r="F209" s="28">
        <f t="shared" si="90"/>
        <v>41117</v>
      </c>
      <c r="G209" s="28">
        <f t="shared" si="90"/>
        <v>11961</v>
      </c>
      <c r="H209" s="28">
        <f t="shared" si="90"/>
        <v>116622</v>
      </c>
      <c r="I209" s="28">
        <f t="shared" si="90"/>
        <v>29156</v>
      </c>
      <c r="J209" s="15"/>
      <c r="K209" s="28">
        <f t="shared" si="89"/>
        <v>198856</v>
      </c>
    </row>
    <row r="210" spans="1:11" x14ac:dyDescent="0.2">
      <c r="A210" s="1" t="s">
        <v>33</v>
      </c>
      <c r="F210" s="28">
        <f t="shared" si="90"/>
        <v>284857</v>
      </c>
      <c r="G210" s="28">
        <f t="shared" si="90"/>
        <v>238697</v>
      </c>
      <c r="H210" s="28">
        <f t="shared" si="90"/>
        <v>184643</v>
      </c>
      <c r="I210" s="28">
        <f t="shared" si="90"/>
        <v>46161</v>
      </c>
      <c r="J210" s="15"/>
      <c r="K210" s="28">
        <f t="shared" si="89"/>
        <v>754358</v>
      </c>
    </row>
    <row r="211" spans="1:11" x14ac:dyDescent="0.2">
      <c r="A211" s="1" t="s">
        <v>34</v>
      </c>
      <c r="F211" s="28">
        <f t="shared" si="90"/>
        <v>-83240</v>
      </c>
      <c r="G211" s="28">
        <f t="shared" si="90"/>
        <v>273060</v>
      </c>
      <c r="H211" s="28">
        <f t="shared" si="90"/>
        <v>81918</v>
      </c>
      <c r="I211" s="28">
        <f t="shared" si="90"/>
        <v>20479</v>
      </c>
      <c r="J211" s="15"/>
      <c r="K211" s="28">
        <f t="shared" si="89"/>
        <v>292217</v>
      </c>
    </row>
    <row r="212" spans="1:11" x14ac:dyDescent="0.2">
      <c r="A212" s="1" t="s">
        <v>35</v>
      </c>
      <c r="F212" s="28">
        <f t="shared" si="90"/>
        <v>94438</v>
      </c>
      <c r="G212" s="28">
        <f t="shared" si="90"/>
        <v>333194</v>
      </c>
      <c r="H212" s="28">
        <f t="shared" si="90"/>
        <v>175314</v>
      </c>
      <c r="I212" s="28">
        <f t="shared" si="90"/>
        <v>138023</v>
      </c>
      <c r="J212" s="15"/>
      <c r="K212" s="28">
        <f t="shared" si="89"/>
        <v>740969</v>
      </c>
    </row>
    <row r="213" spans="1:11" x14ac:dyDescent="0.2">
      <c r="A213" s="8" t="s">
        <v>36</v>
      </c>
      <c r="F213" s="28">
        <f t="shared" si="90"/>
        <v>74510</v>
      </c>
      <c r="G213" s="28">
        <f t="shared" si="90"/>
        <v>43025</v>
      </c>
      <c r="H213" s="28">
        <f t="shared" si="90"/>
        <v>125941</v>
      </c>
      <c r="I213" s="28">
        <f t="shared" si="90"/>
        <v>31485</v>
      </c>
      <c r="J213" s="15"/>
      <c r="K213" s="28">
        <f t="shared" si="89"/>
        <v>274961</v>
      </c>
    </row>
    <row r="214" spans="1:11" x14ac:dyDescent="0.2">
      <c r="A214" s="1" t="s">
        <v>37</v>
      </c>
      <c r="F214" s="28">
        <f t="shared" si="90"/>
        <v>158354</v>
      </c>
      <c r="G214" s="28">
        <f t="shared" si="90"/>
        <v>234929</v>
      </c>
      <c r="H214" s="28">
        <f t="shared" si="90"/>
        <v>70479</v>
      </c>
      <c r="I214" s="28">
        <f t="shared" si="90"/>
        <v>300204</v>
      </c>
      <c r="J214" s="15"/>
      <c r="K214" s="28">
        <f t="shared" si="89"/>
        <v>763966</v>
      </c>
    </row>
    <row r="215" spans="1:11" x14ac:dyDescent="0.2">
      <c r="A215" s="1" t="s">
        <v>38</v>
      </c>
      <c r="F215" s="28">
        <f t="shared" si="90"/>
        <v>341228</v>
      </c>
      <c r="G215" s="28">
        <f t="shared" si="90"/>
        <v>185987</v>
      </c>
      <c r="H215" s="28">
        <f t="shared" si="90"/>
        <v>244185</v>
      </c>
      <c r="I215" s="28">
        <f t="shared" si="90"/>
        <v>155241</v>
      </c>
      <c r="J215" s="15"/>
      <c r="K215" s="28">
        <f t="shared" si="89"/>
        <v>926641</v>
      </c>
    </row>
    <row r="216" spans="1:11" x14ac:dyDescent="0.2">
      <c r="A216" s="1" t="s">
        <v>39</v>
      </c>
      <c r="F216" s="28">
        <f t="shared" si="90"/>
        <v>-210819</v>
      </c>
      <c r="G216" s="28">
        <f t="shared" si="90"/>
        <v>154381</v>
      </c>
      <c r="H216" s="28">
        <f t="shared" si="90"/>
        <v>46314</v>
      </c>
      <c r="I216" s="28">
        <f t="shared" si="90"/>
        <v>11579</v>
      </c>
      <c r="J216" s="15"/>
      <c r="K216" s="28">
        <f t="shared" si="89"/>
        <v>1455</v>
      </c>
    </row>
    <row r="217" spans="1:11" x14ac:dyDescent="0.2">
      <c r="A217" s="1" t="s">
        <v>40</v>
      </c>
      <c r="F217" s="28">
        <f t="shared" si="90"/>
        <v>252839</v>
      </c>
      <c r="G217" s="28">
        <f t="shared" si="90"/>
        <v>77478</v>
      </c>
      <c r="H217" s="28">
        <f t="shared" si="90"/>
        <v>324667</v>
      </c>
      <c r="I217" s="28">
        <f t="shared" si="90"/>
        <v>175361</v>
      </c>
      <c r="J217" s="15"/>
      <c r="K217" s="28">
        <f t="shared" si="89"/>
        <v>830345</v>
      </c>
    </row>
    <row r="218" spans="1:11" x14ac:dyDescent="0.2">
      <c r="A218" s="1" t="s">
        <v>41</v>
      </c>
      <c r="F218" s="28">
        <f t="shared" si="90"/>
        <v>90076</v>
      </c>
      <c r="G218" s="28">
        <f t="shared" si="90"/>
        <v>31218</v>
      </c>
      <c r="H218" s="28">
        <f t="shared" si="90"/>
        <v>235433</v>
      </c>
      <c r="I218" s="28">
        <f t="shared" si="90"/>
        <v>58858</v>
      </c>
      <c r="J218" s="15"/>
      <c r="K218" s="28">
        <f t="shared" si="89"/>
        <v>415585</v>
      </c>
    </row>
    <row r="219" spans="1:11" x14ac:dyDescent="0.2">
      <c r="A219" s="1" t="s">
        <v>42</v>
      </c>
      <c r="F219" s="28">
        <f t="shared" si="90"/>
        <v>149245</v>
      </c>
      <c r="G219" s="28">
        <f t="shared" si="90"/>
        <v>86259</v>
      </c>
      <c r="H219" s="28">
        <f t="shared" si="90"/>
        <v>251945</v>
      </c>
      <c r="I219" s="28">
        <f t="shared" si="90"/>
        <v>62986</v>
      </c>
      <c r="J219" s="15"/>
      <c r="K219" s="28">
        <f t="shared" si="89"/>
        <v>550435</v>
      </c>
    </row>
    <row r="220" spans="1:11" x14ac:dyDescent="0.2">
      <c r="A220" s="1" t="s">
        <v>43</v>
      </c>
      <c r="F220" s="28">
        <f t="shared" si="90"/>
        <v>132118</v>
      </c>
      <c r="G220" s="28">
        <f t="shared" si="90"/>
        <v>315671</v>
      </c>
      <c r="H220" s="28">
        <f t="shared" si="90"/>
        <v>19346</v>
      </c>
      <c r="I220" s="28">
        <f t="shared" si="90"/>
        <v>193226</v>
      </c>
      <c r="J220" s="15"/>
      <c r="K220" s="28">
        <f>SUM(F220:I220)</f>
        <v>660361</v>
      </c>
    </row>
    <row r="221" spans="1:11" x14ac:dyDescent="0.2">
      <c r="A221" s="1" t="s">
        <v>44</v>
      </c>
      <c r="F221" s="28">
        <f t="shared" si="90"/>
        <v>-143035</v>
      </c>
      <c r="G221" s="28">
        <f t="shared" si="90"/>
        <v>217436</v>
      </c>
      <c r="H221" s="28">
        <f t="shared" si="90"/>
        <v>65231</v>
      </c>
      <c r="I221" s="28">
        <f t="shared" si="90"/>
        <v>16308</v>
      </c>
      <c r="J221" s="15"/>
      <c r="K221" s="28">
        <f t="shared" si="89"/>
        <v>155940</v>
      </c>
    </row>
    <row r="222" spans="1:11" x14ac:dyDescent="0.2">
      <c r="A222" s="1" t="s">
        <v>45</v>
      </c>
      <c r="F222" s="28">
        <f t="shared" si="90"/>
        <v>337237</v>
      </c>
      <c r="G222" s="28">
        <f t="shared" si="90"/>
        <v>261135</v>
      </c>
      <c r="H222" s="28">
        <f t="shared" si="90"/>
        <v>304408</v>
      </c>
      <c r="I222" s="28">
        <f t="shared" si="90"/>
        <v>76102</v>
      </c>
      <c r="J222" s="15"/>
      <c r="K222" s="28">
        <f t="shared" si="89"/>
        <v>978882</v>
      </c>
    </row>
    <row r="223" spans="1:11" x14ac:dyDescent="0.2">
      <c r="A223" s="1" t="s">
        <v>46</v>
      </c>
      <c r="F223" s="28">
        <f t="shared" ref="F223:I232" si="91">F109-$D$64*F165</f>
        <v>-187817</v>
      </c>
      <c r="G223" s="28">
        <f t="shared" si="91"/>
        <v>175778</v>
      </c>
      <c r="H223" s="28">
        <f t="shared" si="91"/>
        <v>52734</v>
      </c>
      <c r="I223" s="28">
        <f t="shared" si="91"/>
        <v>13183</v>
      </c>
      <c r="J223" s="15"/>
      <c r="K223" s="28">
        <f t="shared" si="89"/>
        <v>53878</v>
      </c>
    </row>
    <row r="224" spans="1:11" x14ac:dyDescent="0.2">
      <c r="A224" s="1" t="s">
        <v>47</v>
      </c>
      <c r="F224" s="28">
        <f t="shared" si="91"/>
        <v>341925</v>
      </c>
      <c r="G224" s="28">
        <f t="shared" si="91"/>
        <v>239209</v>
      </c>
      <c r="H224" s="28">
        <f t="shared" si="91"/>
        <v>34085</v>
      </c>
      <c r="I224" s="28">
        <f t="shared" si="91"/>
        <v>102716</v>
      </c>
      <c r="J224" s="15"/>
      <c r="K224" s="28">
        <f t="shared" si="89"/>
        <v>717935</v>
      </c>
    </row>
    <row r="225" spans="1:12" x14ac:dyDescent="0.2">
      <c r="A225" s="1" t="s">
        <v>48</v>
      </c>
      <c r="F225" s="28">
        <f t="shared" si="91"/>
        <v>183199</v>
      </c>
      <c r="G225" s="28">
        <f t="shared" si="91"/>
        <v>126607</v>
      </c>
      <c r="H225" s="28">
        <f t="shared" si="91"/>
        <v>226371</v>
      </c>
      <c r="I225" s="28">
        <f t="shared" si="91"/>
        <v>56593</v>
      </c>
      <c r="J225" s="15"/>
      <c r="K225" s="28">
        <f t="shared" si="89"/>
        <v>592770</v>
      </c>
    </row>
    <row r="226" spans="1:12" x14ac:dyDescent="0.2">
      <c r="A226" s="1" t="s">
        <v>49</v>
      </c>
      <c r="F226" s="28">
        <f t="shared" si="91"/>
        <v>320359</v>
      </c>
      <c r="G226" s="28">
        <f t="shared" si="91"/>
        <v>271721</v>
      </c>
      <c r="H226" s="28">
        <f t="shared" si="91"/>
        <v>194550</v>
      </c>
      <c r="I226" s="28">
        <f t="shared" si="91"/>
        <v>48638</v>
      </c>
      <c r="J226" s="15"/>
      <c r="K226" s="28">
        <f t="shared" si="89"/>
        <v>835268</v>
      </c>
    </row>
    <row r="227" spans="1:12" x14ac:dyDescent="0.2">
      <c r="A227" s="1" t="s">
        <v>50</v>
      </c>
      <c r="F227" s="28">
        <f t="shared" si="91"/>
        <v>-239809</v>
      </c>
      <c r="G227" s="28">
        <f t="shared" si="91"/>
        <v>127414</v>
      </c>
      <c r="H227" s="28">
        <f t="shared" si="91"/>
        <v>38224</v>
      </c>
      <c r="I227" s="28">
        <f t="shared" si="91"/>
        <v>9556</v>
      </c>
      <c r="J227" s="15"/>
      <c r="K227" s="28">
        <f t="shared" si="89"/>
        <v>-64615</v>
      </c>
    </row>
    <row r="228" spans="1:12" x14ac:dyDescent="0.2">
      <c r="A228" s="1" t="s">
        <v>51</v>
      </c>
      <c r="F228" s="28">
        <f t="shared" si="91"/>
        <v>335004</v>
      </c>
      <c r="G228" s="28">
        <f t="shared" si="91"/>
        <v>206484</v>
      </c>
      <c r="H228" s="28">
        <f t="shared" si="91"/>
        <v>137301</v>
      </c>
      <c r="I228" s="28">
        <f t="shared" si="91"/>
        <v>128520</v>
      </c>
      <c r="J228" s="15"/>
      <c r="K228" s="28">
        <f t="shared" si="89"/>
        <v>807309</v>
      </c>
    </row>
    <row r="229" spans="1:12" x14ac:dyDescent="0.2">
      <c r="A229" s="1" t="s">
        <v>52</v>
      </c>
      <c r="F229" s="28">
        <f t="shared" si="91"/>
        <v>135223</v>
      </c>
      <c r="G229" s="28">
        <f t="shared" si="91"/>
        <v>20642</v>
      </c>
      <c r="H229" s="28">
        <f t="shared" si="91"/>
        <v>81548</v>
      </c>
      <c r="I229" s="28">
        <f t="shared" si="91"/>
        <v>114582</v>
      </c>
      <c r="J229" s="15"/>
      <c r="K229" s="28">
        <f t="shared" si="89"/>
        <v>351995</v>
      </c>
    </row>
    <row r="230" spans="1:12" x14ac:dyDescent="0.2">
      <c r="A230" s="1" t="s">
        <v>53</v>
      </c>
      <c r="F230" s="28">
        <f t="shared" si="91"/>
        <v>5296</v>
      </c>
      <c r="G230" s="28">
        <f t="shared" si="91"/>
        <v>355419</v>
      </c>
      <c r="H230" s="28">
        <f t="shared" si="91"/>
        <v>106626</v>
      </c>
      <c r="I230" s="28">
        <f t="shared" si="91"/>
        <v>26656</v>
      </c>
      <c r="J230" s="15"/>
      <c r="K230" s="28">
        <f t="shared" si="89"/>
        <v>493997</v>
      </c>
    </row>
    <row r="231" spans="1:12" x14ac:dyDescent="0.2">
      <c r="A231" s="1" t="s">
        <v>54</v>
      </c>
      <c r="F231" s="28">
        <f t="shared" si="91"/>
        <v>124940</v>
      </c>
      <c r="G231" s="28">
        <f t="shared" si="91"/>
        <v>37363</v>
      </c>
      <c r="H231" s="28">
        <f t="shared" si="91"/>
        <v>350310</v>
      </c>
      <c r="I231" s="28">
        <f t="shared" si="91"/>
        <v>87577</v>
      </c>
      <c r="J231" s="15"/>
      <c r="K231" s="28">
        <f t="shared" si="89"/>
        <v>600190</v>
      </c>
    </row>
    <row r="232" spans="1:12" x14ac:dyDescent="0.2">
      <c r="A232" s="1" t="s">
        <v>55</v>
      </c>
      <c r="F232" s="28">
        <f t="shared" si="91"/>
        <v>-253811</v>
      </c>
      <c r="G232" s="28">
        <f t="shared" si="91"/>
        <v>114388</v>
      </c>
      <c r="H232" s="28">
        <f t="shared" si="91"/>
        <v>34317</v>
      </c>
      <c r="I232" s="28">
        <f t="shared" si="91"/>
        <v>8579</v>
      </c>
      <c r="J232" s="15"/>
      <c r="K232" s="28">
        <f t="shared" si="89"/>
        <v>-96527</v>
      </c>
    </row>
    <row r="233" spans="1:12" x14ac:dyDescent="0.2">
      <c r="A233" s="1" t="s">
        <v>101</v>
      </c>
      <c r="F233" s="28">
        <f>SUM(F183:F232)</f>
        <v>5798323</v>
      </c>
      <c r="G233" s="28">
        <f t="shared" ref="G233:I233" si="92">SUM(G183:G232)</f>
        <v>8914750</v>
      </c>
      <c r="H233" s="28">
        <f t="shared" si="92"/>
        <v>7987695</v>
      </c>
      <c r="I233" s="28">
        <f t="shared" si="92"/>
        <v>4163400</v>
      </c>
      <c r="J233" s="22"/>
      <c r="K233" s="28">
        <f>SUM(K183:K232)</f>
        <v>26864168</v>
      </c>
      <c r="L233" s="1"/>
    </row>
    <row r="234" spans="1:12" s="10" customFormat="1" x14ac:dyDescent="0.2">
      <c r="D234" s="11" t="s">
        <v>155</v>
      </c>
      <c r="E234" s="5"/>
      <c r="F234" s="14">
        <f>F61*$J$58</f>
        <v>1456280.048839797</v>
      </c>
      <c r="G234" s="14">
        <f>G61*$J$58</f>
        <v>1319957.3289194277</v>
      </c>
      <c r="H234" s="14">
        <f>H61*$J$58</f>
        <v>401383.74677211151</v>
      </c>
      <c r="I234" s="14">
        <f>I61*$J$58</f>
        <v>100345.87546866387</v>
      </c>
      <c r="K234" s="14">
        <f>SUM(F234:J234)</f>
        <v>3277967</v>
      </c>
    </row>
    <row r="235" spans="1:12" s="10" customFormat="1" x14ac:dyDescent="0.2">
      <c r="D235" s="11" t="s">
        <v>117</v>
      </c>
      <c r="E235" s="5"/>
      <c r="F235" s="14">
        <f>F233+F234</f>
        <v>7254603.0488397973</v>
      </c>
      <c r="G235" s="14">
        <f t="shared" ref="G235:I235" si="93">G233+G234</f>
        <v>10234707.328919427</v>
      </c>
      <c r="H235" s="14">
        <f t="shared" si="93"/>
        <v>8389078.7467721123</v>
      </c>
      <c r="I235" s="14">
        <f t="shared" si="93"/>
        <v>4263745.8754686639</v>
      </c>
      <c r="K235" s="14">
        <f>SUM(F235:J235)</f>
        <v>30142135</v>
      </c>
    </row>
    <row r="236" spans="1:12" s="10" customFormat="1" x14ac:dyDescent="0.2">
      <c r="A236" s="1"/>
      <c r="D236" s="5"/>
      <c r="E236" s="5"/>
      <c r="F236" s="14"/>
      <c r="G236" s="14"/>
      <c r="H236" s="14"/>
      <c r="I236" s="14"/>
    </row>
    <row r="237" spans="1:12" s="10" customFormat="1" x14ac:dyDescent="0.2">
      <c r="A237" s="26" t="s">
        <v>134</v>
      </c>
      <c r="D237" s="5"/>
      <c r="E237" s="5"/>
    </row>
    <row r="238" spans="1:12" x14ac:dyDescent="0.2">
      <c r="A238" s="1" t="s">
        <v>77</v>
      </c>
    </row>
    <row r="240" spans="1:12" x14ac:dyDescent="0.2">
      <c r="A240" t="s">
        <v>146</v>
      </c>
      <c r="D240" s="11" t="s">
        <v>135</v>
      </c>
      <c r="F240" s="14">
        <f>SUMIF(F183:F232,"&lt;0")</f>
        <v>-1636915</v>
      </c>
      <c r="G240" s="14">
        <f>SUMIF(G183:G232,"&lt;0")</f>
        <v>-82501</v>
      </c>
      <c r="H240" s="14">
        <f>SUMIF(H183:H232,"&lt;0")</f>
        <v>0</v>
      </c>
      <c r="I240" s="14">
        <f>SUMIF(I183:I232,"&lt;0")</f>
        <v>0</v>
      </c>
    </row>
    <row r="241" spans="1:11" x14ac:dyDescent="0.2">
      <c r="A241" t="s">
        <v>147</v>
      </c>
      <c r="D241" s="11" t="s">
        <v>109</v>
      </c>
      <c r="F241" s="14">
        <f>F233-F240</f>
        <v>7435238</v>
      </c>
      <c r="G241" s="14">
        <f>G233-G240</f>
        <v>8997251</v>
      </c>
      <c r="H241" s="14">
        <f>H233-H240</f>
        <v>7987695</v>
      </c>
      <c r="I241" s="14">
        <f>I233-I240</f>
        <v>4163400</v>
      </c>
    </row>
    <row r="242" spans="1:11" s="10" customFormat="1" x14ac:dyDescent="0.2">
      <c r="A242" s="10" t="s">
        <v>148</v>
      </c>
      <c r="D242" s="11" t="s">
        <v>116</v>
      </c>
      <c r="E242" s="5"/>
      <c r="F242" s="14">
        <f>F235</f>
        <v>7254603.0488397973</v>
      </c>
      <c r="G242" s="14">
        <f t="shared" ref="G242:I242" si="94">G235</f>
        <v>10234707.328919427</v>
      </c>
      <c r="H242" s="14">
        <f t="shared" si="94"/>
        <v>8389078.7467721123</v>
      </c>
      <c r="I242" s="14">
        <f t="shared" si="94"/>
        <v>4263745.8754686639</v>
      </c>
    </row>
    <row r="243" spans="1:11" x14ac:dyDescent="0.2">
      <c r="D243" s="11" t="s">
        <v>111</v>
      </c>
      <c r="F243" s="27">
        <f>F242/F241</f>
        <v>0.97570555896661237</v>
      </c>
      <c r="G243" s="27">
        <f t="shared" ref="G243:I243" si="95">G242/G241</f>
        <v>1.1375371576184135</v>
      </c>
      <c r="H243" s="27">
        <f t="shared" si="95"/>
        <v>1.0502502595269489</v>
      </c>
      <c r="I243" s="27">
        <f t="shared" si="95"/>
        <v>1.0241019060067886</v>
      </c>
    </row>
    <row r="244" spans="1:11" x14ac:dyDescent="0.2">
      <c r="A244" s="1" t="s">
        <v>154</v>
      </c>
    </row>
    <row r="246" spans="1:11" x14ac:dyDescent="0.2">
      <c r="A246" s="1" t="s">
        <v>6</v>
      </c>
      <c r="F246" s="15">
        <f t="shared" ref="F246:I265" si="96">IF(F183&lt;0,0,F183*F$243)</f>
        <v>309385.49998716416</v>
      </c>
      <c r="G246" s="15">
        <f t="shared" si="96"/>
        <v>275729.9067094425</v>
      </c>
      <c r="H246" s="15">
        <f t="shared" si="96"/>
        <v>313799.02379275946</v>
      </c>
      <c r="I246" s="15">
        <f t="shared" si="96"/>
        <v>76496.315971083081</v>
      </c>
      <c r="K246" s="15">
        <f>SUM(F246:I246)</f>
        <v>975410.7464604493</v>
      </c>
    </row>
    <row r="247" spans="1:11" x14ac:dyDescent="0.2">
      <c r="A247" s="1" t="s">
        <v>7</v>
      </c>
      <c r="F247" s="15">
        <f t="shared" si="96"/>
        <v>0</v>
      </c>
      <c r="G247" s="15">
        <f t="shared" si="96"/>
        <v>165789.21549993806</v>
      </c>
      <c r="H247" s="15">
        <f t="shared" si="96"/>
        <v>45920.092097296787</v>
      </c>
      <c r="I247" s="15">
        <f t="shared" si="96"/>
        <v>11194.457934560207</v>
      </c>
      <c r="J247" s="10"/>
      <c r="K247" s="15">
        <f t="shared" ref="K247:K267" si="97">SUM(F247:I247)</f>
        <v>222903.76553179504</v>
      </c>
    </row>
    <row r="248" spans="1:11" x14ac:dyDescent="0.2">
      <c r="A248" s="1" t="s">
        <v>8</v>
      </c>
      <c r="F248" s="15">
        <f t="shared" si="96"/>
        <v>16256.230317942729</v>
      </c>
      <c r="G248" s="15">
        <f t="shared" si="96"/>
        <v>326621.04406697507</v>
      </c>
      <c r="H248" s="15">
        <f t="shared" si="96"/>
        <v>50896.177826935476</v>
      </c>
      <c r="I248" s="15">
        <f t="shared" si="96"/>
        <v>108872.2736275817</v>
      </c>
      <c r="J248" s="10"/>
      <c r="K248" s="15">
        <f t="shared" si="97"/>
        <v>502645.72583943501</v>
      </c>
    </row>
    <row r="249" spans="1:11" x14ac:dyDescent="0.2">
      <c r="A249" s="1" t="s">
        <v>9</v>
      </c>
      <c r="F249" s="15">
        <f t="shared" si="96"/>
        <v>258268.28575290332</v>
      </c>
      <c r="G249" s="15">
        <f t="shared" si="96"/>
        <v>250195.61013238196</v>
      </c>
      <c r="H249" s="15">
        <f t="shared" si="96"/>
        <v>188012.65070973581</v>
      </c>
      <c r="I249" s="15">
        <f t="shared" si="96"/>
        <v>45832.656701427819</v>
      </c>
      <c r="J249" s="10"/>
      <c r="K249" s="15">
        <f t="shared" si="97"/>
        <v>742309.20329644892</v>
      </c>
    </row>
    <row r="250" spans="1:11" x14ac:dyDescent="0.2">
      <c r="A250" s="1" t="s">
        <v>10</v>
      </c>
      <c r="F250" s="15">
        <f t="shared" si="96"/>
        <v>351977.97475273366</v>
      </c>
      <c r="G250" s="15">
        <f t="shared" si="96"/>
        <v>84918.286353372183</v>
      </c>
      <c r="H250" s="15">
        <f t="shared" si="96"/>
        <v>94716.819655437896</v>
      </c>
      <c r="I250" s="15">
        <f t="shared" si="96"/>
        <v>216019.95964544796</v>
      </c>
      <c r="J250" s="10"/>
      <c r="K250" s="15">
        <f t="shared" si="97"/>
        <v>747633.04040699173</v>
      </c>
    </row>
    <row r="251" spans="1:11" x14ac:dyDescent="0.2">
      <c r="A251" s="1" t="s">
        <v>11</v>
      </c>
      <c r="F251" s="15">
        <f t="shared" si="96"/>
        <v>97958.886709129947</v>
      </c>
      <c r="G251" s="15">
        <f t="shared" si="96"/>
        <v>16531.827511668402</v>
      </c>
      <c r="H251" s="15">
        <f t="shared" si="96"/>
        <v>360720.00438738539</v>
      </c>
      <c r="I251" s="15">
        <f t="shared" si="96"/>
        <v>87934.510159272904</v>
      </c>
      <c r="J251" s="10"/>
      <c r="K251" s="15">
        <f t="shared" si="97"/>
        <v>563145.2287674566</v>
      </c>
    </row>
    <row r="252" spans="1:11" x14ac:dyDescent="0.2">
      <c r="A252" s="1" t="s">
        <v>12</v>
      </c>
      <c r="F252" s="15">
        <f t="shared" si="96"/>
        <v>14116.508027128948</v>
      </c>
      <c r="G252" s="15">
        <f t="shared" si="96"/>
        <v>384105.34679006395</v>
      </c>
      <c r="H252" s="15">
        <f t="shared" si="96"/>
        <v>225103.28887518955</v>
      </c>
      <c r="I252" s="15">
        <f t="shared" si="96"/>
        <v>54874.452429561752</v>
      </c>
      <c r="J252" s="10"/>
      <c r="K252" s="15">
        <f t="shared" si="97"/>
        <v>678199.59612194414</v>
      </c>
    </row>
    <row r="253" spans="1:11" x14ac:dyDescent="0.2">
      <c r="A253" s="1" t="s">
        <v>13</v>
      </c>
      <c r="F253" s="15">
        <f t="shared" si="96"/>
        <v>110066.41699034664</v>
      </c>
      <c r="G253" s="15">
        <f t="shared" si="96"/>
        <v>0</v>
      </c>
      <c r="H253" s="15">
        <f t="shared" si="96"/>
        <v>61813.529274718108</v>
      </c>
      <c r="I253" s="15">
        <f t="shared" si="96"/>
        <v>15068.635444983887</v>
      </c>
      <c r="J253" s="10"/>
      <c r="K253" s="15">
        <f t="shared" si="97"/>
        <v>186948.58171004866</v>
      </c>
    </row>
    <row r="254" spans="1:11" x14ac:dyDescent="0.2">
      <c r="A254" s="1" t="s">
        <v>14</v>
      </c>
      <c r="F254" s="15">
        <f t="shared" si="96"/>
        <v>68239.871088565909</v>
      </c>
      <c r="G254" s="15">
        <f t="shared" si="96"/>
        <v>143779.00903717938</v>
      </c>
      <c r="H254" s="15">
        <f t="shared" si="96"/>
        <v>158537.377176112</v>
      </c>
      <c r="I254" s="15">
        <f t="shared" si="96"/>
        <v>328042.37073590653</v>
      </c>
      <c r="J254" s="10"/>
      <c r="K254" s="15">
        <f t="shared" si="97"/>
        <v>698598.62803776376</v>
      </c>
    </row>
    <row r="255" spans="1:11" x14ac:dyDescent="0.2">
      <c r="A255" s="1" t="s">
        <v>15</v>
      </c>
      <c r="F255" s="15">
        <f t="shared" si="96"/>
        <v>21661.639114617763</v>
      </c>
      <c r="G255" s="15">
        <f t="shared" si="96"/>
        <v>272677.89451555227</v>
      </c>
      <c r="H255" s="15">
        <f t="shared" si="96"/>
        <v>273382.24305538385</v>
      </c>
      <c r="I255" s="15">
        <f t="shared" si="96"/>
        <v>163108.71056970122</v>
      </c>
      <c r="J255" s="10"/>
      <c r="K255" s="15">
        <f t="shared" si="97"/>
        <v>730830.48725525499</v>
      </c>
    </row>
    <row r="256" spans="1:11" x14ac:dyDescent="0.2">
      <c r="A256" s="1" t="s">
        <v>16</v>
      </c>
      <c r="F256" s="15">
        <f t="shared" si="96"/>
        <v>0</v>
      </c>
      <c r="G256" s="15">
        <f t="shared" si="96"/>
        <v>328869.95502758666</v>
      </c>
      <c r="H256" s="15">
        <f t="shared" si="96"/>
        <v>91090.305509291342</v>
      </c>
      <c r="I256" s="15">
        <f t="shared" si="96"/>
        <v>22205.601627945198</v>
      </c>
      <c r="J256" s="10"/>
      <c r="K256" s="15">
        <f t="shared" si="97"/>
        <v>442165.86216482322</v>
      </c>
    </row>
    <row r="257" spans="1:11" x14ac:dyDescent="0.2">
      <c r="A257" s="1" t="s">
        <v>17</v>
      </c>
      <c r="F257" s="15">
        <f t="shared" si="96"/>
        <v>14789.744862815911</v>
      </c>
      <c r="G257" s="15">
        <f t="shared" si="96"/>
        <v>414738.08490757021</v>
      </c>
      <c r="H257" s="15">
        <f t="shared" si="96"/>
        <v>114874.27288653862</v>
      </c>
      <c r="I257" s="15">
        <f t="shared" si="96"/>
        <v>28003.04251784963</v>
      </c>
      <c r="J257" s="10"/>
      <c r="K257" s="15">
        <f t="shared" si="97"/>
        <v>572405.14517477434</v>
      </c>
    </row>
    <row r="258" spans="1:11" x14ac:dyDescent="0.2">
      <c r="A258" s="1" t="s">
        <v>18</v>
      </c>
      <c r="F258" s="15">
        <f t="shared" si="96"/>
        <v>89635.142585585781</v>
      </c>
      <c r="G258" s="15">
        <f t="shared" si="96"/>
        <v>316494.68828985596</v>
      </c>
      <c r="H258" s="15">
        <f t="shared" si="96"/>
        <v>8520.6803555421375</v>
      </c>
      <c r="I258" s="15">
        <f t="shared" si="96"/>
        <v>195007.43673800069</v>
      </c>
      <c r="J258" s="10"/>
      <c r="K258" s="15">
        <f t="shared" si="97"/>
        <v>609657.9479689846</v>
      </c>
    </row>
    <row r="259" spans="1:11" x14ac:dyDescent="0.2">
      <c r="A259" s="1" t="s">
        <v>19</v>
      </c>
      <c r="F259" s="15">
        <f t="shared" si="96"/>
        <v>307321.88272994978</v>
      </c>
      <c r="G259" s="15">
        <f t="shared" si="96"/>
        <v>243591.06939524945</v>
      </c>
      <c r="H259" s="15">
        <f t="shared" si="96"/>
        <v>27898.847894073871</v>
      </c>
      <c r="I259" s="15">
        <f t="shared" si="96"/>
        <v>103266.33979410054</v>
      </c>
      <c r="J259" s="10"/>
      <c r="K259" s="15">
        <f t="shared" si="97"/>
        <v>682078.13981337356</v>
      </c>
    </row>
    <row r="260" spans="1:11" x14ac:dyDescent="0.2">
      <c r="A260" s="1" t="s">
        <v>20</v>
      </c>
      <c r="F260" s="15">
        <f t="shared" si="96"/>
        <v>295370.46533816773</v>
      </c>
      <c r="G260" s="15">
        <f t="shared" si="96"/>
        <v>290432.57447166048</v>
      </c>
      <c r="H260" s="15">
        <f t="shared" si="96"/>
        <v>199157.9064638358</v>
      </c>
      <c r="I260" s="15">
        <f t="shared" si="96"/>
        <v>48549.599058063832</v>
      </c>
      <c r="J260" s="10"/>
      <c r="K260" s="15">
        <f t="shared" si="97"/>
        <v>833510.54533172783</v>
      </c>
    </row>
    <row r="261" spans="1:11" x14ac:dyDescent="0.2">
      <c r="A261" s="1" t="s">
        <v>21</v>
      </c>
      <c r="F261" s="15">
        <f t="shared" si="96"/>
        <v>243130.21400553634</v>
      </c>
      <c r="G261" s="15">
        <f t="shared" si="96"/>
        <v>233777.53633647537</v>
      </c>
      <c r="H261" s="15">
        <f t="shared" si="96"/>
        <v>183465.06708598413</v>
      </c>
      <c r="I261" s="15">
        <f t="shared" si="96"/>
        <v>44724.578439128476</v>
      </c>
      <c r="J261" s="10"/>
      <c r="K261" s="15">
        <f t="shared" si="97"/>
        <v>705097.39586712432</v>
      </c>
    </row>
    <row r="262" spans="1:11" x14ac:dyDescent="0.2">
      <c r="A262" s="1" t="s">
        <v>22</v>
      </c>
      <c r="F262" s="15">
        <f t="shared" si="96"/>
        <v>201245.12577021759</v>
      </c>
      <c r="G262" s="15">
        <f t="shared" si="96"/>
        <v>158449.82575898405</v>
      </c>
      <c r="H262" s="15">
        <f t="shared" si="96"/>
        <v>281314.7832655909</v>
      </c>
      <c r="I262" s="15">
        <f t="shared" si="96"/>
        <v>68577.960033838594</v>
      </c>
      <c r="J262" s="10"/>
      <c r="K262" s="15">
        <f t="shared" si="97"/>
        <v>709587.69482863112</v>
      </c>
    </row>
    <row r="263" spans="1:11" x14ac:dyDescent="0.2">
      <c r="A263" s="1" t="s">
        <v>23</v>
      </c>
      <c r="F263" s="15">
        <f t="shared" si="96"/>
        <v>232838.47176955652</v>
      </c>
      <c r="G263" s="15">
        <f t="shared" si="96"/>
        <v>192713.58248360828</v>
      </c>
      <c r="H263" s="15">
        <f t="shared" si="96"/>
        <v>290804.8446106764</v>
      </c>
      <c r="I263" s="15">
        <f t="shared" si="96"/>
        <v>70891.406239507924</v>
      </c>
      <c r="J263" s="10"/>
      <c r="K263" s="15">
        <f t="shared" si="97"/>
        <v>787248.30510334915</v>
      </c>
    </row>
    <row r="264" spans="1:11" x14ac:dyDescent="0.2">
      <c r="A264" s="1" t="s">
        <v>24</v>
      </c>
      <c r="F264" s="15">
        <f t="shared" si="96"/>
        <v>0</v>
      </c>
      <c r="G264" s="15">
        <f t="shared" si="96"/>
        <v>307122.51964823785</v>
      </c>
      <c r="H264" s="15">
        <f t="shared" si="96"/>
        <v>85067.120270904285</v>
      </c>
      <c r="I264" s="15">
        <f t="shared" si="96"/>
        <v>20737.039494731463</v>
      </c>
      <c r="J264" s="10"/>
      <c r="K264" s="15">
        <f t="shared" si="97"/>
        <v>412926.67941387359</v>
      </c>
    </row>
    <row r="265" spans="1:11" x14ac:dyDescent="0.2">
      <c r="A265" s="1" t="s">
        <v>25</v>
      </c>
      <c r="F265" s="15">
        <f t="shared" si="96"/>
        <v>181676.37507958323</v>
      </c>
      <c r="G265" s="15">
        <f t="shared" si="96"/>
        <v>107324.35574698207</v>
      </c>
      <c r="H265" s="15">
        <f t="shared" si="96"/>
        <v>385868.24685175822</v>
      </c>
      <c r="I265" s="15">
        <f t="shared" si="96"/>
        <v>94064.784168629543</v>
      </c>
      <c r="J265" s="10"/>
      <c r="K265" s="15">
        <f t="shared" si="97"/>
        <v>768933.76184695307</v>
      </c>
    </row>
    <row r="266" spans="1:11" x14ac:dyDescent="0.2">
      <c r="A266" s="1" t="s">
        <v>26</v>
      </c>
      <c r="F266" s="15">
        <f t="shared" ref="F266:I285" si="98">IF(F203&lt;0,0,F203*F$243)</f>
        <v>357827.32957873854</v>
      </c>
      <c r="G266" s="15">
        <f t="shared" si="98"/>
        <v>298364.62107173365</v>
      </c>
      <c r="H266" s="15">
        <f t="shared" si="98"/>
        <v>43069.712892940646</v>
      </c>
      <c r="I266" s="15">
        <f t="shared" si="98"/>
        <v>106964.37177669106</v>
      </c>
      <c r="J266" s="10"/>
      <c r="K266" s="15">
        <f t="shared" si="97"/>
        <v>806226.03532010387</v>
      </c>
    </row>
    <row r="267" spans="1:11" x14ac:dyDescent="0.2">
      <c r="A267" s="1" t="s">
        <v>27</v>
      </c>
      <c r="F267" s="15">
        <f t="shared" si="98"/>
        <v>256199.78996789412</v>
      </c>
      <c r="G267" s="15">
        <f t="shared" si="98"/>
        <v>128342.6298082975</v>
      </c>
      <c r="H267" s="15">
        <f t="shared" si="98"/>
        <v>233404.46692649057</v>
      </c>
      <c r="I267" s="15">
        <f t="shared" si="98"/>
        <v>153363.35683214062</v>
      </c>
      <c r="J267" s="10"/>
      <c r="K267" s="15">
        <f t="shared" si="97"/>
        <v>771310.24353482272</v>
      </c>
    </row>
    <row r="268" spans="1:11" x14ac:dyDescent="0.2">
      <c r="A268" s="1" t="s">
        <v>28</v>
      </c>
      <c r="F268" s="15">
        <f t="shared" si="98"/>
        <v>82919.361223218584</v>
      </c>
      <c r="G268" s="15">
        <f t="shared" si="98"/>
        <v>220.6822085779722</v>
      </c>
      <c r="H268" s="15">
        <f t="shared" si="98"/>
        <v>356201.82777090051</v>
      </c>
      <c r="I268" s="15">
        <f t="shared" si="98"/>
        <v>86833.600610315611</v>
      </c>
      <c r="J268" s="10"/>
      <c r="K268" s="15">
        <f>SUM(F268:I268)</f>
        <v>526175.47181301261</v>
      </c>
    </row>
    <row r="269" spans="1:11" x14ac:dyDescent="0.2">
      <c r="A269" s="1" t="s">
        <v>29</v>
      </c>
      <c r="F269" s="15">
        <f t="shared" si="98"/>
        <v>247917.02547782654</v>
      </c>
      <c r="G269" s="15">
        <f t="shared" si="98"/>
        <v>238969.25592384583</v>
      </c>
      <c r="H269" s="15">
        <f t="shared" si="98"/>
        <v>184903.90994153605</v>
      </c>
      <c r="I269" s="15">
        <f t="shared" si="98"/>
        <v>45074.821290982793</v>
      </c>
      <c r="J269" s="10"/>
      <c r="K269" s="15">
        <f t="shared" ref="K269:K285" si="99">SUM(F269:I269)</f>
        <v>716865.0126341912</v>
      </c>
    </row>
    <row r="270" spans="1:11" x14ac:dyDescent="0.2">
      <c r="A270" s="1" t="s">
        <v>30</v>
      </c>
      <c r="F270" s="15">
        <f t="shared" si="98"/>
        <v>176484.64580032189</v>
      </c>
      <c r="G270" s="15">
        <f t="shared" si="98"/>
        <v>101694.68435392855</v>
      </c>
      <c r="H270" s="15">
        <f t="shared" si="98"/>
        <v>384308.62521636067</v>
      </c>
      <c r="I270" s="15">
        <f t="shared" si="98"/>
        <v>93684.842361501025</v>
      </c>
      <c r="J270" s="10"/>
      <c r="K270" s="15">
        <f t="shared" si="99"/>
        <v>756172.79773211211</v>
      </c>
    </row>
    <row r="271" spans="1:11" x14ac:dyDescent="0.2">
      <c r="A271" s="1" t="s">
        <v>31</v>
      </c>
      <c r="F271" s="15">
        <f t="shared" si="98"/>
        <v>0</v>
      </c>
      <c r="G271" s="15">
        <f t="shared" si="98"/>
        <v>244468.11054377325</v>
      </c>
      <c r="H271" s="15">
        <f t="shared" si="98"/>
        <v>67712.784982480982</v>
      </c>
      <c r="I271" s="15">
        <f t="shared" si="98"/>
        <v>16506.474521017419</v>
      </c>
      <c r="J271" s="10"/>
      <c r="K271" s="15">
        <f t="shared" si="99"/>
        <v>328687.3700472716</v>
      </c>
    </row>
    <row r="272" spans="1:11" x14ac:dyDescent="0.2">
      <c r="A272" s="1" t="s">
        <v>32</v>
      </c>
      <c r="F272" s="15">
        <f t="shared" si="98"/>
        <v>40118.0854680302</v>
      </c>
      <c r="G272" s="15">
        <f t="shared" si="98"/>
        <v>13606.081942273844</v>
      </c>
      <c r="H272" s="15">
        <f t="shared" si="98"/>
        <v>122482.28576655184</v>
      </c>
      <c r="I272" s="15">
        <f t="shared" si="98"/>
        <v>29858.715171533928</v>
      </c>
      <c r="J272" s="10"/>
      <c r="K272" s="15">
        <f t="shared" si="99"/>
        <v>206065.16834838979</v>
      </c>
    </row>
    <row r="273" spans="1:11" x14ac:dyDescent="0.2">
      <c r="A273" s="1" t="s">
        <v>33</v>
      </c>
      <c r="F273" s="15">
        <f t="shared" si="98"/>
        <v>277936.55841055227</v>
      </c>
      <c r="G273" s="15">
        <f t="shared" si="98"/>
        <v>271526.70691204246</v>
      </c>
      <c r="H273" s="15">
        <f t="shared" si="98"/>
        <v>193921.35866983444</v>
      </c>
      <c r="I273" s="15">
        <f t="shared" si="98"/>
        <v>47273.568083179372</v>
      </c>
      <c r="J273" s="10"/>
      <c r="K273" s="15">
        <f t="shared" si="99"/>
        <v>790658.19207560853</v>
      </c>
    </row>
    <row r="274" spans="1:11" x14ac:dyDescent="0.2">
      <c r="A274" s="1" t="s">
        <v>34</v>
      </c>
      <c r="F274" s="15">
        <f t="shared" si="98"/>
        <v>0</v>
      </c>
      <c r="G274" s="15">
        <f t="shared" si="98"/>
        <v>310615.896259284</v>
      </c>
      <c r="H274" s="15">
        <f t="shared" si="98"/>
        <v>86034.400759928598</v>
      </c>
      <c r="I274" s="15">
        <f t="shared" si="98"/>
        <v>20972.582933113023</v>
      </c>
      <c r="J274" s="10"/>
      <c r="K274" s="15">
        <f t="shared" si="99"/>
        <v>417622.87995232566</v>
      </c>
    </row>
    <row r="275" spans="1:11" x14ac:dyDescent="0.2">
      <c r="A275" s="1" t="s">
        <v>35</v>
      </c>
      <c r="F275" s="15">
        <f t="shared" si="98"/>
        <v>92143.681577688942</v>
      </c>
      <c r="G275" s="15">
        <f t="shared" si="98"/>
        <v>379020.55569550965</v>
      </c>
      <c r="H275" s="15">
        <f t="shared" si="98"/>
        <v>184123.57399870752</v>
      </c>
      <c r="I275" s="15">
        <f t="shared" si="98"/>
        <v>141349.61737277498</v>
      </c>
      <c r="J275" s="10"/>
      <c r="K275" s="15">
        <f t="shared" si="99"/>
        <v>796637.42864468112</v>
      </c>
    </row>
    <row r="276" spans="1:11" x14ac:dyDescent="0.2">
      <c r="A276" s="10" t="s">
        <v>36</v>
      </c>
      <c r="F276" s="15">
        <f t="shared" si="98"/>
        <v>72699.821198602294</v>
      </c>
      <c r="G276" s="15">
        <f t="shared" si="98"/>
        <v>48942.536206532241</v>
      </c>
      <c r="H276" s="15">
        <f t="shared" si="98"/>
        <v>132269.56793508347</v>
      </c>
      <c r="I276" s="15">
        <f t="shared" si="98"/>
        <v>32243.848510623739</v>
      </c>
      <c r="J276" s="10"/>
      <c r="K276" s="15">
        <f t="shared" si="99"/>
        <v>286155.77385084174</v>
      </c>
    </row>
    <row r="277" spans="1:11" x14ac:dyDescent="0.2">
      <c r="A277" s="1" t="s">
        <v>37</v>
      </c>
      <c r="F277" s="15">
        <f t="shared" si="98"/>
        <v>154506.87808459892</v>
      </c>
      <c r="G277" s="15">
        <f t="shared" si="98"/>
        <v>267240.46690213628</v>
      </c>
      <c r="H277" s="15">
        <f t="shared" si="98"/>
        <v>74020.588041199837</v>
      </c>
      <c r="I277" s="15">
        <f t="shared" si="98"/>
        <v>307439.48859086196</v>
      </c>
      <c r="J277" s="10"/>
      <c r="K277" s="15">
        <f t="shared" si="99"/>
        <v>803207.421618797</v>
      </c>
    </row>
    <row r="278" spans="1:11" x14ac:dyDescent="0.2">
      <c r="A278" s="1" t="s">
        <v>38</v>
      </c>
      <c r="F278" s="15">
        <f t="shared" si="98"/>
        <v>332938.05647505919</v>
      </c>
      <c r="G278" s="15">
        <f t="shared" si="98"/>
        <v>211567.12333397588</v>
      </c>
      <c r="H278" s="15">
        <f t="shared" si="98"/>
        <v>256455.35962258803</v>
      </c>
      <c r="I278" s="15">
        <f t="shared" si="98"/>
        <v>158982.60399039986</v>
      </c>
      <c r="J278" s="10"/>
      <c r="K278" s="15">
        <f t="shared" si="99"/>
        <v>959943.14342202293</v>
      </c>
    </row>
    <row r="279" spans="1:11" x14ac:dyDescent="0.2">
      <c r="A279" s="1" t="s">
        <v>39</v>
      </c>
      <c r="F279" s="15">
        <f t="shared" si="98"/>
        <v>0</v>
      </c>
      <c r="G279" s="15">
        <f t="shared" si="98"/>
        <v>175614.12393028828</v>
      </c>
      <c r="H279" s="15">
        <f t="shared" si="98"/>
        <v>48641.290519731112</v>
      </c>
      <c r="I279" s="15">
        <f t="shared" si="98"/>
        <v>11858.075969652606</v>
      </c>
      <c r="J279" s="10"/>
      <c r="K279" s="15">
        <f t="shared" si="99"/>
        <v>236113.49041967199</v>
      </c>
    </row>
    <row r="280" spans="1:11" x14ac:dyDescent="0.2">
      <c r="A280" s="1" t="s">
        <v>40</v>
      </c>
      <c r="F280" s="15">
        <f t="shared" si="98"/>
        <v>246696.41782355931</v>
      </c>
      <c r="G280" s="15">
        <f t="shared" si="98"/>
        <v>88134.10389795943</v>
      </c>
      <c r="H280" s="15">
        <f t="shared" si="98"/>
        <v>340981.60100983595</v>
      </c>
      <c r="I280" s="15">
        <f t="shared" si="98"/>
        <v>179587.53433925647</v>
      </c>
      <c r="J280" s="10"/>
      <c r="K280" s="15">
        <f t="shared" si="99"/>
        <v>855399.65707061114</v>
      </c>
    </row>
    <row r="281" spans="1:11" x14ac:dyDescent="0.2">
      <c r="A281" s="1" t="s">
        <v>41</v>
      </c>
      <c r="F281" s="15">
        <f t="shared" si="98"/>
        <v>87887.653929476583</v>
      </c>
      <c r="G281" s="15">
        <f t="shared" si="98"/>
        <v>35511.63498653163</v>
      </c>
      <c r="H281" s="15">
        <f t="shared" si="98"/>
        <v>247263.56935120816</v>
      </c>
      <c r="I281" s="15">
        <f t="shared" si="98"/>
        <v>60276.589983747566</v>
      </c>
      <c r="J281" s="10"/>
      <c r="K281" s="15">
        <f t="shared" si="99"/>
        <v>430939.44825096393</v>
      </c>
    </row>
    <row r="282" spans="1:11" x14ac:dyDescent="0.2">
      <c r="A282" s="1" t="s">
        <v>42</v>
      </c>
      <c r="F282" s="15">
        <f t="shared" si="98"/>
        <v>145619.17614797206</v>
      </c>
      <c r="G282" s="15">
        <f t="shared" si="98"/>
        <v>98122.817679006723</v>
      </c>
      <c r="H282" s="15">
        <f t="shared" si="98"/>
        <v>264605.30163651716</v>
      </c>
      <c r="I282" s="15">
        <f t="shared" si="98"/>
        <v>64504.082651743585</v>
      </c>
      <c r="J282" s="10"/>
      <c r="K282" s="15">
        <f t="shared" si="99"/>
        <v>572851.37811523955</v>
      </c>
    </row>
    <row r="283" spans="1:11" x14ac:dyDescent="0.2">
      <c r="A283" s="1" t="s">
        <v>43</v>
      </c>
      <c r="F283" s="15">
        <f t="shared" si="98"/>
        <v>128908.26703955089</v>
      </c>
      <c r="G283" s="15">
        <f t="shared" si="98"/>
        <v>359087.49208256218</v>
      </c>
      <c r="H283" s="15">
        <f t="shared" si="98"/>
        <v>20318.141520808353</v>
      </c>
      <c r="I283" s="15">
        <f t="shared" si="98"/>
        <v>197883.11489006775</v>
      </c>
      <c r="J283" s="10"/>
      <c r="K283" s="15">
        <f t="shared" si="99"/>
        <v>706197.01553298917</v>
      </c>
    </row>
    <row r="284" spans="1:11" x14ac:dyDescent="0.2">
      <c r="A284" s="1" t="s">
        <v>44</v>
      </c>
      <c r="F284" s="15">
        <f t="shared" si="98"/>
        <v>0</v>
      </c>
      <c r="G284" s="15">
        <f t="shared" si="98"/>
        <v>247341.52940391735</v>
      </c>
      <c r="H284" s="15">
        <f t="shared" si="98"/>
        <v>68508.874679202403</v>
      </c>
      <c r="I284" s="15">
        <f t="shared" si="98"/>
        <v>16701.053883158707</v>
      </c>
      <c r="J284" s="10"/>
      <c r="K284" s="15">
        <f t="shared" si="99"/>
        <v>332551.45796627848</v>
      </c>
    </row>
    <row r="285" spans="1:11" x14ac:dyDescent="0.2">
      <c r="A285" s="1" t="s">
        <v>45</v>
      </c>
      <c r="F285" s="15">
        <f t="shared" si="98"/>
        <v>329044.01558922348</v>
      </c>
      <c r="G285" s="15">
        <f t="shared" si="98"/>
        <v>297050.76565468439</v>
      </c>
      <c r="H285" s="15">
        <f t="shared" si="98"/>
        <v>319704.58100207947</v>
      </c>
      <c r="I285" s="15">
        <f t="shared" si="98"/>
        <v>77936.203250928622</v>
      </c>
      <c r="J285" s="10"/>
      <c r="K285" s="15">
        <f t="shared" si="99"/>
        <v>1023735.5654969161</v>
      </c>
    </row>
    <row r="286" spans="1:11" x14ac:dyDescent="0.2">
      <c r="A286" s="1" t="s">
        <v>46</v>
      </c>
      <c r="F286" s="15">
        <f t="shared" ref="F286:I295" si="100">IF(F223&lt;0,0,F223*F$243)</f>
        <v>0</v>
      </c>
      <c r="G286" s="15">
        <f t="shared" si="100"/>
        <v>199954.00649184949</v>
      </c>
      <c r="H286" s="15">
        <f t="shared" si="100"/>
        <v>55383.897185894122</v>
      </c>
      <c r="I286" s="15">
        <f t="shared" si="100"/>
        <v>13500.735426887495</v>
      </c>
      <c r="J286" s="10"/>
      <c r="K286" s="15">
        <f>SUM(F286:I286)</f>
        <v>268838.63910463115</v>
      </c>
    </row>
    <row r="287" spans="1:11" x14ac:dyDescent="0.2">
      <c r="A287" s="1" t="s">
        <v>47</v>
      </c>
      <c r="F287" s="15">
        <f t="shared" si="100"/>
        <v>333618.12324965891</v>
      </c>
      <c r="G287" s="15">
        <f t="shared" si="100"/>
        <v>272109.12593674305</v>
      </c>
      <c r="H287" s="15">
        <f t="shared" si="100"/>
        <v>35797.780095976057</v>
      </c>
      <c r="I287" s="15">
        <f t="shared" si="100"/>
        <v>105191.6513773933</v>
      </c>
      <c r="J287" s="10"/>
      <c r="K287" s="15">
        <f t="shared" ref="K287:K295" si="101">SUM(F287:I287)</f>
        <v>746716.68065977131</v>
      </c>
    </row>
    <row r="288" spans="1:11" x14ac:dyDescent="0.2">
      <c r="A288" s="1" t="s">
        <v>48</v>
      </c>
      <c r="F288" s="15">
        <f t="shared" si="100"/>
        <v>178748.28269712441</v>
      </c>
      <c r="G288" s="15">
        <f t="shared" si="100"/>
        <v>144020.16691459448</v>
      </c>
      <c r="H288" s="15">
        <f t="shared" si="100"/>
        <v>237746.20149937496</v>
      </c>
      <c r="I288" s="15">
        <f t="shared" si="100"/>
        <v>57956.999166642192</v>
      </c>
      <c r="J288" s="10"/>
      <c r="K288" s="15">
        <f t="shared" si="101"/>
        <v>618471.65027773601</v>
      </c>
    </row>
    <row r="289" spans="1:14" x14ac:dyDescent="0.2">
      <c r="A289" s="1" t="s">
        <v>49</v>
      </c>
      <c r="F289" s="15">
        <f t="shared" si="100"/>
        <v>312576.05716498499</v>
      </c>
      <c r="G289" s="15">
        <f t="shared" si="100"/>
        <v>309092.73400523292</v>
      </c>
      <c r="H289" s="15">
        <f t="shared" si="100"/>
        <v>204326.18799096791</v>
      </c>
      <c r="I289" s="15">
        <f t="shared" si="100"/>
        <v>49810.268504358188</v>
      </c>
      <c r="J289" s="10"/>
      <c r="K289" s="15">
        <f t="shared" si="101"/>
        <v>875805.24766554404</v>
      </c>
    </row>
    <row r="290" spans="1:14" x14ac:dyDescent="0.2">
      <c r="A290" s="1" t="s">
        <v>50</v>
      </c>
      <c r="F290" s="15">
        <f t="shared" si="100"/>
        <v>0</v>
      </c>
      <c r="G290" s="15">
        <f t="shared" si="100"/>
        <v>144938.15940079253</v>
      </c>
      <c r="H290" s="15">
        <f t="shared" si="100"/>
        <v>40144.765920158097</v>
      </c>
      <c r="I290" s="15">
        <f t="shared" si="100"/>
        <v>9786.3178138008716</v>
      </c>
      <c r="J290" s="10"/>
      <c r="K290" s="15">
        <f t="shared" si="101"/>
        <v>194869.24313475151</v>
      </c>
    </row>
    <row r="291" spans="1:14" x14ac:dyDescent="0.2">
      <c r="A291" s="1" t="s">
        <v>51</v>
      </c>
      <c r="F291" s="15">
        <f t="shared" si="100"/>
        <v>326865.265076051</v>
      </c>
      <c r="G291" s="15">
        <f t="shared" si="100"/>
        <v>234883.22245368047</v>
      </c>
      <c r="H291" s="15">
        <f t="shared" si="100"/>
        <v>144200.41088330961</v>
      </c>
      <c r="I291" s="15">
        <f t="shared" si="100"/>
        <v>131617.57695999247</v>
      </c>
      <c r="J291" s="10"/>
      <c r="K291" s="15">
        <f t="shared" si="101"/>
        <v>837566.47537303367</v>
      </c>
    </row>
    <row r="292" spans="1:14" x14ac:dyDescent="0.2">
      <c r="A292" s="1" t="s">
        <v>52</v>
      </c>
      <c r="F292" s="15">
        <f t="shared" si="100"/>
        <v>131937.83280014223</v>
      </c>
      <c r="G292" s="15">
        <f t="shared" si="100"/>
        <v>23481.042007559292</v>
      </c>
      <c r="H292" s="15">
        <f t="shared" si="100"/>
        <v>85645.808163903639</v>
      </c>
      <c r="I292" s="15">
        <f t="shared" si="100"/>
        <v>117343.64459406986</v>
      </c>
      <c r="J292" s="10"/>
      <c r="K292" s="15">
        <f t="shared" si="101"/>
        <v>358408.32756567502</v>
      </c>
    </row>
    <row r="293" spans="1:14" x14ac:dyDescent="0.2">
      <c r="A293" s="1" t="s">
        <v>53</v>
      </c>
      <c r="F293" s="15">
        <f t="shared" si="100"/>
        <v>5167.3366402871789</v>
      </c>
      <c r="G293" s="15">
        <f t="shared" si="100"/>
        <v>404302.31902357889</v>
      </c>
      <c r="H293" s="15">
        <f t="shared" si="100"/>
        <v>111983.98417232046</v>
      </c>
      <c r="I293" s="15">
        <f t="shared" si="100"/>
        <v>27298.460406516959</v>
      </c>
      <c r="J293" s="10"/>
      <c r="K293" s="15">
        <f t="shared" si="101"/>
        <v>548752.10024270345</v>
      </c>
    </row>
    <row r="294" spans="1:14" x14ac:dyDescent="0.2">
      <c r="A294" s="1" t="s">
        <v>54</v>
      </c>
      <c r="F294" s="15">
        <f t="shared" si="100"/>
        <v>121904.65253728855</v>
      </c>
      <c r="G294" s="15">
        <f t="shared" si="100"/>
        <v>42501.800820096782</v>
      </c>
      <c r="H294" s="15">
        <f t="shared" si="100"/>
        <v>367913.16841488547</v>
      </c>
      <c r="I294" s="15">
        <f t="shared" si="100"/>
        <v>89687.772622356526</v>
      </c>
      <c r="J294" s="10"/>
      <c r="K294" s="15">
        <f t="shared" si="101"/>
        <v>622007.39439462731</v>
      </c>
    </row>
    <row r="295" spans="1:14" x14ac:dyDescent="0.2">
      <c r="A295" s="1" t="s">
        <v>55</v>
      </c>
      <c r="F295" s="15">
        <f t="shared" si="100"/>
        <v>0</v>
      </c>
      <c r="G295" s="15">
        <f t="shared" si="100"/>
        <v>130120.60038565508</v>
      </c>
      <c r="H295" s="15">
        <f t="shared" si="100"/>
        <v>36041.438156186305</v>
      </c>
      <c r="I295" s="15">
        <f t="shared" si="100"/>
        <v>8785.7702516322388</v>
      </c>
      <c r="J295" s="10"/>
      <c r="K295" s="15">
        <f t="shared" si="101"/>
        <v>174947.80879347361</v>
      </c>
    </row>
    <row r="296" spans="1:14" x14ac:dyDescent="0.2">
      <c r="A296" s="1" t="s">
        <v>101</v>
      </c>
      <c r="F296" s="29">
        <f>SUM(F246:F295)</f>
        <v>7254603.0488397963</v>
      </c>
      <c r="G296" s="29">
        <f t="shared" ref="G296:K296" si="102">SUM(G246:G295)</f>
        <v>10234707.328919429</v>
      </c>
      <c r="H296" s="29">
        <f t="shared" si="102"/>
        <v>8389078.7467721105</v>
      </c>
      <c r="I296" s="29">
        <f t="shared" si="102"/>
        <v>4263745.8754686657</v>
      </c>
      <c r="J296" s="29"/>
      <c r="K296" s="29">
        <f t="shared" si="102"/>
        <v>30142135.000000004</v>
      </c>
    </row>
    <row r="297" spans="1:14" x14ac:dyDescent="0.2">
      <c r="A297" s="1" t="s">
        <v>113</v>
      </c>
      <c r="F297" s="14">
        <f>F242</f>
        <v>7254603.0488397973</v>
      </c>
      <c r="G297" s="14">
        <f t="shared" ref="G297:I297" si="103">G242</f>
        <v>10234707.328919427</v>
      </c>
      <c r="H297" s="14">
        <f t="shared" si="103"/>
        <v>8389078.7467721123</v>
      </c>
      <c r="I297" s="14">
        <f t="shared" si="103"/>
        <v>4263745.8754686639</v>
      </c>
      <c r="J297" s="14"/>
      <c r="K297" s="14">
        <f>SUM(F297:J297)</f>
        <v>30142135</v>
      </c>
    </row>
    <row r="299" spans="1:14" x14ac:dyDescent="0.2">
      <c r="A299" s="26" t="s">
        <v>136</v>
      </c>
    </row>
    <row r="301" spans="1:14" x14ac:dyDescent="0.2">
      <c r="A301" s="1" t="s">
        <v>118</v>
      </c>
    </row>
    <row r="302" spans="1:14" ht="51" x14ac:dyDescent="0.2">
      <c r="C302" s="11" t="s">
        <v>120</v>
      </c>
      <c r="M302" s="19" t="s">
        <v>137</v>
      </c>
      <c r="N302" s="19" t="s">
        <v>149</v>
      </c>
    </row>
    <row r="303" spans="1:14" x14ac:dyDescent="0.2">
      <c r="A303" s="1" t="s">
        <v>6</v>
      </c>
      <c r="C303">
        <f>C8</f>
        <v>7</v>
      </c>
      <c r="F303" s="30">
        <f t="shared" ref="F303:I322" si="104">F246/$D$64</f>
        <v>0.82113254716203443</v>
      </c>
      <c r="G303" s="30">
        <f t="shared" si="104"/>
        <v>0.73180805381786806</v>
      </c>
      <c r="H303" s="30">
        <f t="shared" si="104"/>
        <v>0.8328463735844075</v>
      </c>
      <c r="I303" s="23">
        <f t="shared" si="104"/>
        <v>0.20302701576012219</v>
      </c>
      <c r="K303" s="23">
        <f>SUM(F303:I303)</f>
        <v>2.5888139903244323</v>
      </c>
      <c r="M303" s="21">
        <f>M125</f>
        <v>3</v>
      </c>
      <c r="N303" s="23">
        <f>IF(M303&gt;0,K303-M303,"")</f>
        <v>-0.41118600967556773</v>
      </c>
    </row>
    <row r="304" spans="1:14" x14ac:dyDescent="0.2">
      <c r="A304" s="1" t="s">
        <v>7</v>
      </c>
      <c r="C304" s="10">
        <f t="shared" ref="C304:C351" si="105">C9</f>
        <v>1</v>
      </c>
      <c r="F304" s="23">
        <f t="shared" si="104"/>
        <v>0</v>
      </c>
      <c r="G304" s="23">
        <f t="shared" si="104"/>
        <v>0.44001713338571963</v>
      </c>
      <c r="H304" s="23">
        <f t="shared" si="104"/>
        <v>0.12187540201894688</v>
      </c>
      <c r="I304" s="23">
        <f t="shared" si="104"/>
        <v>2.9710939130259933E-2</v>
      </c>
      <c r="J304" s="10"/>
      <c r="K304" s="23">
        <f t="shared" ref="K304:K317" si="106">SUM(F304:I304)</f>
        <v>0.59160347453492645</v>
      </c>
      <c r="M304" s="21">
        <f t="shared" ref="M304:M352" si="107">M126</f>
        <v>0</v>
      </c>
      <c r="N304" s="23" t="str">
        <f t="shared" ref="N304:N352" si="108">IF(M304&gt;0,K304-M304,"")</f>
        <v/>
      </c>
    </row>
    <row r="305" spans="1:14" x14ac:dyDescent="0.2">
      <c r="A305" s="1" t="s">
        <v>8</v>
      </c>
      <c r="C305" s="10">
        <f t="shared" si="105"/>
        <v>9</v>
      </c>
      <c r="F305" s="23">
        <f t="shared" si="104"/>
        <v>4.314526637085063E-2</v>
      </c>
      <c r="G305" s="23">
        <f t="shared" si="104"/>
        <v>0.86687698642168243</v>
      </c>
      <c r="H305" s="23">
        <f t="shared" si="104"/>
        <v>0.13508231039133145</v>
      </c>
      <c r="I305" s="23">
        <f t="shared" si="104"/>
        <v>0.28895525925696947</v>
      </c>
      <c r="J305" s="10"/>
      <c r="K305" s="23">
        <f t="shared" si="106"/>
        <v>1.334059822440834</v>
      </c>
      <c r="M305" s="21">
        <f t="shared" si="107"/>
        <v>1</v>
      </c>
      <c r="N305" s="23">
        <f t="shared" si="108"/>
        <v>0.33405982244083399</v>
      </c>
    </row>
    <row r="306" spans="1:14" x14ac:dyDescent="0.2">
      <c r="A306" s="1" t="s">
        <v>9</v>
      </c>
      <c r="C306" s="10">
        <f t="shared" si="105"/>
        <v>4</v>
      </c>
      <c r="F306" s="23">
        <f t="shared" si="104"/>
        <v>0.68546358940626551</v>
      </c>
      <c r="G306" s="23">
        <f t="shared" si="104"/>
        <v>0.66403809695440019</v>
      </c>
      <c r="H306" s="23">
        <f t="shared" si="104"/>
        <v>0.49899981344431565</v>
      </c>
      <c r="I306" s="23">
        <f t="shared" si="104"/>
        <v>0.12164334185670597</v>
      </c>
      <c r="J306" s="10"/>
      <c r="K306" s="23">
        <f t="shared" si="106"/>
        <v>1.9701448416616874</v>
      </c>
      <c r="M306" s="21">
        <f t="shared" si="107"/>
        <v>2</v>
      </c>
      <c r="N306" s="23">
        <f t="shared" si="108"/>
        <v>-2.9855158338312648E-2</v>
      </c>
    </row>
    <row r="307" spans="1:14" x14ac:dyDescent="0.2">
      <c r="A307" s="1" t="s">
        <v>10</v>
      </c>
      <c r="C307" s="10">
        <f t="shared" si="105"/>
        <v>52</v>
      </c>
      <c r="F307" s="23">
        <f t="shared" si="104"/>
        <v>0.9341762007774681</v>
      </c>
      <c r="G307" s="23">
        <f t="shared" si="104"/>
        <v>0.22537956296229933</v>
      </c>
      <c r="H307" s="23">
        <f t="shared" si="104"/>
        <v>0.25138561240259649</v>
      </c>
      <c r="I307" s="23">
        <f t="shared" si="104"/>
        <v>0.57333333239232542</v>
      </c>
      <c r="J307" s="10"/>
      <c r="K307" s="23">
        <f t="shared" si="106"/>
        <v>1.9842747085346897</v>
      </c>
      <c r="M307" s="21">
        <f t="shared" si="107"/>
        <v>3</v>
      </c>
      <c r="N307" s="23">
        <f t="shared" si="108"/>
        <v>-1.0157252914653103</v>
      </c>
    </row>
    <row r="308" spans="1:14" x14ac:dyDescent="0.2">
      <c r="A308" s="1" t="s">
        <v>11</v>
      </c>
      <c r="C308" s="10">
        <f t="shared" si="105"/>
        <v>8</v>
      </c>
      <c r="F308" s="23">
        <f t="shared" si="104"/>
        <v>0.25999030388936206</v>
      </c>
      <c r="G308" s="23">
        <f t="shared" si="104"/>
        <v>4.3876722194359029E-2</v>
      </c>
      <c r="H308" s="23">
        <f t="shared" si="104"/>
        <v>0.95737820947394991</v>
      </c>
      <c r="I308" s="23">
        <f t="shared" si="104"/>
        <v>0.2333848493660021</v>
      </c>
      <c r="J308" s="10"/>
      <c r="K308" s="23">
        <f t="shared" si="106"/>
        <v>1.4946300849236729</v>
      </c>
      <c r="M308" s="21">
        <f t="shared" si="107"/>
        <v>2</v>
      </c>
      <c r="N308" s="23">
        <f t="shared" si="108"/>
        <v>-0.50536991507632711</v>
      </c>
    </row>
    <row r="309" spans="1:14" x14ac:dyDescent="0.2">
      <c r="A309" s="1" t="s">
        <v>12</v>
      </c>
      <c r="C309" s="10">
        <f t="shared" si="105"/>
        <v>5</v>
      </c>
      <c r="F309" s="23">
        <f t="shared" si="104"/>
        <v>3.7466281366872752E-2</v>
      </c>
      <c r="G309" s="23">
        <f t="shared" si="104"/>
        <v>1.0194446792153065</v>
      </c>
      <c r="H309" s="23">
        <f t="shared" si="104"/>
        <v>0.59744117606127078</v>
      </c>
      <c r="I309" s="23">
        <f t="shared" si="104"/>
        <v>0.14564095246699457</v>
      </c>
      <c r="J309" s="10"/>
      <c r="K309" s="23">
        <f t="shared" si="106"/>
        <v>1.7999930891104445</v>
      </c>
      <c r="M309" s="21">
        <f t="shared" si="107"/>
        <v>2</v>
      </c>
      <c r="N309" s="23">
        <f t="shared" si="108"/>
        <v>-0.20000691088955547</v>
      </c>
    </row>
    <row r="310" spans="1:14" x14ac:dyDescent="0.2">
      <c r="A310" s="1" t="s">
        <v>13</v>
      </c>
      <c r="C310" s="10">
        <f t="shared" si="105"/>
        <v>1</v>
      </c>
      <c r="F310" s="23">
        <f t="shared" si="104"/>
        <v>0.29212460617589259</v>
      </c>
      <c r="G310" s="23">
        <f t="shared" si="104"/>
        <v>0</v>
      </c>
      <c r="H310" s="23">
        <f t="shared" si="104"/>
        <v>0.16405778792002237</v>
      </c>
      <c r="I310" s="23">
        <f t="shared" si="104"/>
        <v>3.9993299639799161E-2</v>
      </c>
      <c r="J310" s="10"/>
      <c r="K310" s="23">
        <f t="shared" si="106"/>
        <v>0.49617569373571413</v>
      </c>
      <c r="M310" s="21">
        <f t="shared" si="107"/>
        <v>0</v>
      </c>
      <c r="N310" s="23" t="str">
        <f t="shared" si="108"/>
        <v/>
      </c>
    </row>
    <row r="311" spans="1:14" x14ac:dyDescent="0.2">
      <c r="A311" s="1" t="s">
        <v>14</v>
      </c>
      <c r="C311" s="10">
        <f t="shared" si="105"/>
        <v>28</v>
      </c>
      <c r="F311" s="23">
        <f t="shared" si="104"/>
        <v>0.18111378576981707</v>
      </c>
      <c r="G311" s="23">
        <f t="shared" si="104"/>
        <v>0.38160037856987616</v>
      </c>
      <c r="H311" s="23">
        <f t="shared" si="104"/>
        <v>0.4207702052824388</v>
      </c>
      <c r="I311" s="23">
        <f t="shared" si="104"/>
        <v>0.8706492950400806</v>
      </c>
      <c r="J311" s="10"/>
      <c r="K311" s="23">
        <f t="shared" si="106"/>
        <v>1.8541336646622126</v>
      </c>
      <c r="M311" s="21">
        <f t="shared" si="107"/>
        <v>2</v>
      </c>
      <c r="N311" s="23">
        <f t="shared" si="108"/>
        <v>-0.14586633533778737</v>
      </c>
    </row>
    <row r="312" spans="1:14" x14ac:dyDescent="0.2">
      <c r="A312" s="1" t="s">
        <v>15</v>
      </c>
      <c r="C312" s="10">
        <f t="shared" si="105"/>
        <v>14</v>
      </c>
      <c r="F312" s="23">
        <f t="shared" si="104"/>
        <v>5.7491630676385262E-2</v>
      </c>
      <c r="G312" s="23">
        <f t="shared" si="104"/>
        <v>0.72370778232213651</v>
      </c>
      <c r="H312" s="23">
        <f t="shared" si="104"/>
        <v>0.72557717668814836</v>
      </c>
      <c r="I312" s="23">
        <f t="shared" si="104"/>
        <v>0.43290287030248825</v>
      </c>
      <c r="J312" s="10"/>
      <c r="K312" s="23">
        <f t="shared" si="106"/>
        <v>1.9396794599891583</v>
      </c>
      <c r="M312" s="21">
        <f t="shared" si="107"/>
        <v>2</v>
      </c>
      <c r="N312" s="23">
        <f t="shared" si="108"/>
        <v>-6.032054001084175E-2</v>
      </c>
    </row>
    <row r="313" spans="1:14" x14ac:dyDescent="0.2">
      <c r="A313" s="1" t="s">
        <v>16</v>
      </c>
      <c r="C313" s="10">
        <f t="shared" si="105"/>
        <v>2</v>
      </c>
      <c r="F313" s="23">
        <f t="shared" si="104"/>
        <v>0</v>
      </c>
      <c r="G313" s="23">
        <f t="shared" si="104"/>
        <v>0.87284576642431411</v>
      </c>
      <c r="H313" s="23">
        <f t="shared" si="104"/>
        <v>0.24176056921774128</v>
      </c>
      <c r="I313" s="23">
        <f t="shared" si="104"/>
        <v>5.893534838179728E-2</v>
      </c>
      <c r="J313" s="10"/>
      <c r="K313" s="23">
        <f t="shared" si="106"/>
        <v>1.1735416840238528</v>
      </c>
      <c r="M313" s="21">
        <f t="shared" si="107"/>
        <v>1</v>
      </c>
      <c r="N313" s="23">
        <f t="shared" si="108"/>
        <v>0.17354168402385284</v>
      </c>
    </row>
    <row r="314" spans="1:14" x14ac:dyDescent="0.2">
      <c r="A314" s="1" t="s">
        <v>17</v>
      </c>
      <c r="C314" s="10">
        <f t="shared" si="105"/>
        <v>2</v>
      </c>
      <c r="F314" s="23">
        <f t="shared" si="104"/>
        <v>3.9253102913951975E-2</v>
      </c>
      <c r="G314" s="23">
        <f t="shared" si="104"/>
        <v>1.1007462860392172</v>
      </c>
      <c r="H314" s="23">
        <f t="shared" si="104"/>
        <v>0.3048850198300293</v>
      </c>
      <c r="I314" s="23">
        <f t="shared" si="104"/>
        <v>7.4322195551900797E-2</v>
      </c>
      <c r="J314" s="10"/>
      <c r="K314" s="23">
        <f t="shared" si="106"/>
        <v>1.5192066043350994</v>
      </c>
      <c r="M314" s="21">
        <f t="shared" si="107"/>
        <v>1</v>
      </c>
      <c r="N314" s="23">
        <f t="shared" si="108"/>
        <v>0.51920660433509935</v>
      </c>
    </row>
    <row r="315" spans="1:14" x14ac:dyDescent="0.2">
      <c r="A315" s="1" t="s">
        <v>18</v>
      </c>
      <c r="C315" s="10">
        <f t="shared" si="105"/>
        <v>17</v>
      </c>
      <c r="F315" s="23">
        <f t="shared" si="104"/>
        <v>0.23789845661670578</v>
      </c>
      <c r="G315" s="23">
        <f t="shared" si="104"/>
        <v>0.84000087130613954</v>
      </c>
      <c r="H315" s="23">
        <f t="shared" si="104"/>
        <v>2.2614530946634865E-2</v>
      </c>
      <c r="I315" s="23">
        <f t="shared" si="104"/>
        <v>0.51756450528824771</v>
      </c>
      <c r="J315" s="10"/>
      <c r="K315" s="23">
        <f t="shared" si="106"/>
        <v>1.6180783641577277</v>
      </c>
      <c r="M315" s="21">
        <f t="shared" si="107"/>
        <v>2</v>
      </c>
      <c r="N315" s="23">
        <f t="shared" si="108"/>
        <v>-0.38192163584227234</v>
      </c>
    </row>
    <row r="316" spans="1:14" x14ac:dyDescent="0.2">
      <c r="A316" s="1" t="s">
        <v>19</v>
      </c>
      <c r="C316" s="10">
        <f t="shared" si="105"/>
        <v>9</v>
      </c>
      <c r="F316" s="23">
        <f t="shared" si="104"/>
        <v>0.81565555068076989</v>
      </c>
      <c r="G316" s="23">
        <f t="shared" si="104"/>
        <v>0.6465091456669545</v>
      </c>
      <c r="H316" s="23">
        <f t="shared" si="104"/>
        <v>7.4045655129595517E-2</v>
      </c>
      <c r="I316" s="23">
        <f t="shared" si="104"/>
        <v>0.27407668631771021</v>
      </c>
      <c r="J316" s="10"/>
      <c r="K316" s="23">
        <f t="shared" si="106"/>
        <v>1.8102870377950302</v>
      </c>
      <c r="M316" s="21">
        <f t="shared" si="107"/>
        <v>2</v>
      </c>
      <c r="N316" s="23">
        <f t="shared" si="108"/>
        <v>-0.1897129622049698</v>
      </c>
    </row>
    <row r="317" spans="1:14" x14ac:dyDescent="0.2">
      <c r="A317" s="1" t="s">
        <v>20</v>
      </c>
      <c r="C317" s="10">
        <f t="shared" si="105"/>
        <v>4</v>
      </c>
      <c r="F317" s="23">
        <f t="shared" si="104"/>
        <v>0.78393558382544604</v>
      </c>
      <c r="G317" s="23">
        <f t="shared" si="104"/>
        <v>0.77083004751236261</v>
      </c>
      <c r="H317" s="23">
        <f t="shared" si="104"/>
        <v>0.5285801662614843</v>
      </c>
      <c r="I317" s="23">
        <f t="shared" si="104"/>
        <v>0.12885431262905797</v>
      </c>
      <c r="J317" s="10"/>
      <c r="K317" s="23">
        <f t="shared" si="106"/>
        <v>2.2122001102283506</v>
      </c>
      <c r="M317" s="21">
        <f t="shared" si="107"/>
        <v>2</v>
      </c>
      <c r="N317" s="23">
        <f t="shared" si="108"/>
        <v>0.21220011022835061</v>
      </c>
    </row>
    <row r="318" spans="1:14" x14ac:dyDescent="0.2">
      <c r="A318" s="1" t="s">
        <v>21</v>
      </c>
      <c r="C318" s="10">
        <f t="shared" si="105"/>
        <v>4</v>
      </c>
      <c r="F318" s="23">
        <f t="shared" si="104"/>
        <v>0.64528600056143348</v>
      </c>
      <c r="G318" s="23">
        <f t="shared" si="104"/>
        <v>0.62046328573640086</v>
      </c>
      <c r="H318" s="23">
        <f t="shared" si="104"/>
        <v>0.48693018211201827</v>
      </c>
      <c r="I318" s="23">
        <f t="shared" si="104"/>
        <v>0.11870241823224881</v>
      </c>
      <c r="J318" s="10"/>
      <c r="K318" s="23">
        <f t="shared" ref="K318:K331" si="109">SUM(F318:I318)</f>
        <v>1.8713818866421015</v>
      </c>
      <c r="M318" s="21">
        <f t="shared" si="107"/>
        <v>2</v>
      </c>
      <c r="N318" s="23">
        <f t="shared" si="108"/>
        <v>-0.12861811335789852</v>
      </c>
    </row>
    <row r="319" spans="1:14" x14ac:dyDescent="0.2">
      <c r="A319" s="1" t="s">
        <v>22</v>
      </c>
      <c r="C319" s="10">
        <f t="shared" si="105"/>
        <v>6</v>
      </c>
      <c r="F319" s="23">
        <f t="shared" si="104"/>
        <v>0.53411980436865536</v>
      </c>
      <c r="G319" s="23">
        <f t="shared" si="104"/>
        <v>0.42053783719099008</v>
      </c>
      <c r="H319" s="23">
        <f t="shared" si="104"/>
        <v>0.74663073914838907</v>
      </c>
      <c r="I319" s="23">
        <f t="shared" si="104"/>
        <v>0.1820110994345189</v>
      </c>
      <c r="J319" s="10"/>
      <c r="K319" s="23">
        <f t="shared" si="109"/>
        <v>1.8832994801425536</v>
      </c>
      <c r="M319" s="21">
        <f t="shared" si="107"/>
        <v>2</v>
      </c>
      <c r="N319" s="23">
        <f t="shared" si="108"/>
        <v>-0.11670051985744645</v>
      </c>
    </row>
    <row r="320" spans="1:14" x14ac:dyDescent="0.2">
      <c r="A320" s="1" t="s">
        <v>23</v>
      </c>
      <c r="C320" s="10">
        <f t="shared" si="105"/>
        <v>6</v>
      </c>
      <c r="F320" s="23">
        <f t="shared" si="104"/>
        <v>0.61797093725912677</v>
      </c>
      <c r="G320" s="23">
        <f t="shared" si="104"/>
        <v>0.51147644238030321</v>
      </c>
      <c r="H320" s="23">
        <f t="shared" si="104"/>
        <v>0.7718180806538486</v>
      </c>
      <c r="I320" s="23">
        <f t="shared" si="104"/>
        <v>0.18815116086487815</v>
      </c>
      <c r="J320" s="10"/>
      <c r="K320" s="23">
        <f t="shared" si="109"/>
        <v>2.0894166211581569</v>
      </c>
      <c r="M320" s="21">
        <f t="shared" si="107"/>
        <v>2</v>
      </c>
      <c r="N320" s="23">
        <f t="shared" si="108"/>
        <v>8.941662115815685E-2</v>
      </c>
    </row>
    <row r="321" spans="1:14" x14ac:dyDescent="0.2">
      <c r="A321" s="1" t="s">
        <v>24</v>
      </c>
      <c r="C321" s="10">
        <f t="shared" si="105"/>
        <v>2</v>
      </c>
      <c r="F321" s="23">
        <f t="shared" si="104"/>
        <v>0</v>
      </c>
      <c r="G321" s="23">
        <f t="shared" si="104"/>
        <v>0.81512642596386176</v>
      </c>
      <c r="H321" s="23">
        <f t="shared" si="104"/>
        <v>0.22577457945083002</v>
      </c>
      <c r="I321" s="23">
        <f t="shared" si="104"/>
        <v>5.5037673263986217E-2</v>
      </c>
      <c r="J321" s="10"/>
      <c r="K321" s="23">
        <f t="shared" si="109"/>
        <v>1.0959386786786778</v>
      </c>
      <c r="M321" s="21">
        <f t="shared" si="107"/>
        <v>1</v>
      </c>
      <c r="N321" s="23">
        <f t="shared" si="108"/>
        <v>9.593867867867778E-2</v>
      </c>
    </row>
    <row r="322" spans="1:14" x14ac:dyDescent="0.2">
      <c r="A322" s="1" t="s">
        <v>25</v>
      </c>
      <c r="C322" s="10">
        <f t="shared" si="105"/>
        <v>8</v>
      </c>
      <c r="F322" s="23">
        <f t="shared" si="104"/>
        <v>0.48218285806688599</v>
      </c>
      <c r="G322" s="23">
        <f t="shared" si="104"/>
        <v>0.28484696797587461</v>
      </c>
      <c r="H322" s="23">
        <f t="shared" si="104"/>
        <v>1.0241235494859273</v>
      </c>
      <c r="I322" s="23">
        <f t="shared" si="104"/>
        <v>0.24965506084104885</v>
      </c>
      <c r="J322" s="10"/>
      <c r="K322" s="23">
        <f t="shared" si="109"/>
        <v>2.040808436369737</v>
      </c>
      <c r="M322" s="21">
        <f t="shared" si="107"/>
        <v>2</v>
      </c>
      <c r="N322" s="23">
        <f t="shared" si="108"/>
        <v>4.0808436369736967E-2</v>
      </c>
    </row>
    <row r="323" spans="1:14" x14ac:dyDescent="0.2">
      <c r="A323" s="1" t="s">
        <v>26</v>
      </c>
      <c r="C323" s="10">
        <f t="shared" si="105"/>
        <v>9</v>
      </c>
      <c r="F323" s="23">
        <f t="shared" ref="F323:I342" si="110">F266/$D$64</f>
        <v>0.94970083146549711</v>
      </c>
      <c r="G323" s="23">
        <f t="shared" si="110"/>
        <v>0.79188229989392633</v>
      </c>
      <c r="H323" s="23">
        <f t="shared" si="110"/>
        <v>0.11431027974738679</v>
      </c>
      <c r="I323" s="23">
        <f t="shared" si="110"/>
        <v>0.28389154325663335</v>
      </c>
      <c r="J323" s="10"/>
      <c r="K323" s="23">
        <f t="shared" si="109"/>
        <v>2.1397849543634435</v>
      </c>
      <c r="M323" s="21">
        <f t="shared" si="107"/>
        <v>2</v>
      </c>
      <c r="N323" s="23">
        <f t="shared" si="108"/>
        <v>0.13978495436344351</v>
      </c>
    </row>
    <row r="324" spans="1:14" x14ac:dyDescent="0.2">
      <c r="A324" s="1" t="s">
        <v>27</v>
      </c>
      <c r="C324" s="10">
        <f t="shared" si="105"/>
        <v>13</v>
      </c>
      <c r="F324" s="23">
        <f t="shared" si="110"/>
        <v>0.67997364494277579</v>
      </c>
      <c r="G324" s="23">
        <f t="shared" si="110"/>
        <v>0.34063105907786129</v>
      </c>
      <c r="H324" s="23">
        <f t="shared" si="110"/>
        <v>0.61947313126923365</v>
      </c>
      <c r="I324" s="23">
        <f t="shared" si="110"/>
        <v>0.40703796345375037</v>
      </c>
      <c r="J324" s="10"/>
      <c r="K324" s="23">
        <f t="shared" si="109"/>
        <v>2.0471157987436208</v>
      </c>
      <c r="M324" s="21">
        <f t="shared" si="107"/>
        <v>2</v>
      </c>
      <c r="N324" s="23">
        <f t="shared" si="108"/>
        <v>4.7115798743620818E-2</v>
      </c>
    </row>
    <row r="325" spans="1:14" x14ac:dyDescent="0.2">
      <c r="A325" s="1" t="s">
        <v>28</v>
      </c>
      <c r="C325" s="10">
        <f t="shared" si="105"/>
        <v>8</v>
      </c>
      <c r="F325" s="23">
        <f t="shared" si="110"/>
        <v>0.22007426428547924</v>
      </c>
      <c r="G325" s="23">
        <f t="shared" si="110"/>
        <v>5.8570729413786921E-4</v>
      </c>
      <c r="H325" s="23">
        <f t="shared" si="110"/>
        <v>0.94538662656597239</v>
      </c>
      <c r="I325" s="23">
        <f t="shared" si="110"/>
        <v>0.23046295204965142</v>
      </c>
      <c r="J325" s="10"/>
      <c r="K325" s="23">
        <f t="shared" si="109"/>
        <v>1.3965095501952409</v>
      </c>
      <c r="M325" s="21">
        <f t="shared" si="107"/>
        <v>2</v>
      </c>
      <c r="N325" s="23">
        <f t="shared" si="108"/>
        <v>-0.60349044980475908</v>
      </c>
    </row>
    <row r="326" spans="1:14" x14ac:dyDescent="0.2">
      <c r="A326" s="1" t="s">
        <v>29</v>
      </c>
      <c r="C326" s="10">
        <f t="shared" si="105"/>
        <v>4</v>
      </c>
      <c r="F326" s="23">
        <f t="shared" si="110"/>
        <v>0.65799056072081119</v>
      </c>
      <c r="G326" s="23">
        <f t="shared" si="110"/>
        <v>0.63424250269745885</v>
      </c>
      <c r="H326" s="23">
        <f t="shared" si="110"/>
        <v>0.49074898001623246</v>
      </c>
      <c r="I326" s="23">
        <f t="shared" si="110"/>
        <v>0.1196319892854506</v>
      </c>
      <c r="J326" s="10"/>
      <c r="K326" s="23">
        <f t="shared" si="109"/>
        <v>1.9026140327199532</v>
      </c>
      <c r="M326" s="21">
        <f t="shared" si="107"/>
        <v>2</v>
      </c>
      <c r="N326" s="23">
        <f t="shared" si="108"/>
        <v>-9.7385967280046781E-2</v>
      </c>
    </row>
    <row r="327" spans="1:14" x14ac:dyDescent="0.2">
      <c r="A327" s="1" t="s">
        <v>30</v>
      </c>
      <c r="C327" s="10">
        <f t="shared" si="105"/>
        <v>8</v>
      </c>
      <c r="F327" s="23">
        <f t="shared" si="110"/>
        <v>0.46840361538281561</v>
      </c>
      <c r="G327" s="23">
        <f t="shared" si="110"/>
        <v>0.26990539375583178</v>
      </c>
      <c r="H327" s="23">
        <f t="shared" si="110"/>
        <v>1.0199841955532571</v>
      </c>
      <c r="I327" s="23">
        <f t="shared" si="110"/>
        <v>0.24864666651140596</v>
      </c>
      <c r="J327" s="10"/>
      <c r="K327" s="23">
        <f t="shared" si="109"/>
        <v>2.0069398712033104</v>
      </c>
      <c r="M327" s="21">
        <f t="shared" si="107"/>
        <v>2</v>
      </c>
      <c r="N327" s="23">
        <f t="shared" si="108"/>
        <v>6.9398712033104104E-3</v>
      </c>
    </row>
    <row r="328" spans="1:14" x14ac:dyDescent="0.2">
      <c r="A328" s="1" t="s">
        <v>31</v>
      </c>
      <c r="C328" s="10">
        <f t="shared" si="105"/>
        <v>2</v>
      </c>
      <c r="F328" s="23">
        <f t="shared" si="110"/>
        <v>0</v>
      </c>
      <c r="G328" s="23">
        <f t="shared" si="110"/>
        <v>0.64883687929468803</v>
      </c>
      <c r="H328" s="23">
        <f t="shared" si="110"/>
        <v>0.17971485932730058</v>
      </c>
      <c r="I328" s="23">
        <f t="shared" si="110"/>
        <v>4.3809433437153926E-2</v>
      </c>
      <c r="J328" s="10"/>
      <c r="K328" s="23">
        <f t="shared" si="109"/>
        <v>0.87236117205914254</v>
      </c>
      <c r="M328" s="21">
        <f t="shared" si="107"/>
        <v>1</v>
      </c>
      <c r="N328" s="23">
        <f t="shared" si="108"/>
        <v>-0.12763882794085746</v>
      </c>
    </row>
    <row r="329" spans="1:14" x14ac:dyDescent="0.2">
      <c r="A329" s="1" t="s">
        <v>32</v>
      </c>
      <c r="C329" s="10">
        <f t="shared" si="105"/>
        <v>3</v>
      </c>
      <c r="F329" s="23">
        <f t="shared" si="110"/>
        <v>0.10647643703080639</v>
      </c>
      <c r="G329" s="23">
        <f t="shared" si="110"/>
        <v>3.6111571882386874E-2</v>
      </c>
      <c r="H329" s="23">
        <f t="shared" si="110"/>
        <v>0.3250772621790276</v>
      </c>
      <c r="I329" s="23">
        <f t="shared" si="110"/>
        <v>7.9247291307461207E-2</v>
      </c>
      <c r="J329" s="10"/>
      <c r="K329" s="23">
        <f t="shared" si="109"/>
        <v>0.54691256239968211</v>
      </c>
      <c r="M329" s="21">
        <f t="shared" si="107"/>
        <v>1</v>
      </c>
      <c r="N329" s="23">
        <f t="shared" si="108"/>
        <v>-0.45308743760031789</v>
      </c>
    </row>
    <row r="330" spans="1:14" x14ac:dyDescent="0.2">
      <c r="A330" s="1" t="s">
        <v>33</v>
      </c>
      <c r="C330" s="10">
        <f t="shared" si="105"/>
        <v>4</v>
      </c>
      <c r="F330" s="23">
        <f t="shared" si="110"/>
        <v>0.73766467454542917</v>
      </c>
      <c r="G330" s="23">
        <f t="shared" si="110"/>
        <v>0.72065244324137612</v>
      </c>
      <c r="H330" s="23">
        <f t="shared" si="110"/>
        <v>0.51468197184512521</v>
      </c>
      <c r="I330" s="23">
        <f t="shared" si="110"/>
        <v>0.12546762978610637</v>
      </c>
      <c r="J330" s="10"/>
      <c r="K330" s="23">
        <f t="shared" si="109"/>
        <v>2.0984667194180369</v>
      </c>
      <c r="M330" s="21">
        <f t="shared" si="107"/>
        <v>2</v>
      </c>
      <c r="N330" s="23">
        <f t="shared" si="108"/>
        <v>9.8466719418036863E-2</v>
      </c>
    </row>
    <row r="331" spans="1:14" x14ac:dyDescent="0.2">
      <c r="A331" s="1" t="s">
        <v>34</v>
      </c>
      <c r="C331" s="10">
        <f t="shared" si="105"/>
        <v>2</v>
      </c>
      <c r="F331" s="23">
        <f t="shared" si="110"/>
        <v>0</v>
      </c>
      <c r="G331" s="23">
        <f t="shared" si="110"/>
        <v>0.82439811204786895</v>
      </c>
      <c r="H331" s="23">
        <f t="shared" si="110"/>
        <v>0.2283418151222032</v>
      </c>
      <c r="I331" s="23">
        <f t="shared" si="110"/>
        <v>5.5662823387484503E-2</v>
      </c>
      <c r="J331" s="10"/>
      <c r="K331" s="23">
        <f t="shared" si="109"/>
        <v>1.1084027505575567</v>
      </c>
      <c r="M331" s="21">
        <f t="shared" si="107"/>
        <v>1</v>
      </c>
      <c r="N331" s="23">
        <f t="shared" si="108"/>
        <v>0.10840275055755666</v>
      </c>
    </row>
    <row r="332" spans="1:14" x14ac:dyDescent="0.2">
      <c r="A332" s="1" t="s">
        <v>35</v>
      </c>
      <c r="C332" s="10">
        <f t="shared" si="105"/>
        <v>12</v>
      </c>
      <c r="F332" s="23">
        <f t="shared" si="110"/>
        <v>0.24455630907690964</v>
      </c>
      <c r="G332" s="23">
        <f t="shared" si="110"/>
        <v>1.0059492585720267</v>
      </c>
      <c r="H332" s="23">
        <f t="shared" si="110"/>
        <v>0.48867790932803451</v>
      </c>
      <c r="I332" s="23">
        <f t="shared" si="110"/>
        <v>0.37515258911132249</v>
      </c>
      <c r="J332" s="10"/>
      <c r="K332" s="23">
        <f>SUM(F332:I332)</f>
        <v>2.1143360660882933</v>
      </c>
      <c r="M332" s="21">
        <f t="shared" si="107"/>
        <v>2</v>
      </c>
      <c r="N332" s="23">
        <f t="shared" si="108"/>
        <v>0.11433606608829328</v>
      </c>
    </row>
    <row r="333" spans="1:14" x14ac:dyDescent="0.2">
      <c r="A333" s="10" t="s">
        <v>36</v>
      </c>
      <c r="C333" s="10">
        <f t="shared" si="105"/>
        <v>3</v>
      </c>
      <c r="F333" s="23">
        <f t="shared" si="110"/>
        <v>0.19295083112010566</v>
      </c>
      <c r="G333" s="23">
        <f t="shared" si="110"/>
        <v>0.12989719757877227</v>
      </c>
      <c r="H333" s="23">
        <f t="shared" si="110"/>
        <v>0.3510534502588612</v>
      </c>
      <c r="I333" s="23">
        <f t="shared" si="110"/>
        <v>8.5577615818885178E-2</v>
      </c>
      <c r="J333" s="10"/>
      <c r="K333" s="23">
        <f t="shared" ref="K333:K346" si="111">SUM(F333:I333)</f>
        <v>0.75947909477662434</v>
      </c>
      <c r="M333" s="21">
        <f t="shared" si="107"/>
        <v>1</v>
      </c>
      <c r="N333" s="23">
        <f t="shared" si="108"/>
        <v>-0.24052090522337566</v>
      </c>
    </row>
    <row r="334" spans="1:14" x14ac:dyDescent="0.2">
      <c r="A334" s="1" t="s">
        <v>37</v>
      </c>
      <c r="C334" s="10">
        <f t="shared" si="105"/>
        <v>26</v>
      </c>
      <c r="F334" s="23">
        <f t="shared" si="110"/>
        <v>0.41007295545823658</v>
      </c>
      <c r="G334" s="23">
        <f t="shared" si="110"/>
        <v>0.70927643765214166</v>
      </c>
      <c r="H334" s="23">
        <f t="shared" si="110"/>
        <v>0.19645624634387754</v>
      </c>
      <c r="I334" s="23">
        <f t="shared" si="110"/>
        <v>0.81596768554208687</v>
      </c>
      <c r="J334" s="10"/>
      <c r="K334" s="23">
        <f t="shared" si="111"/>
        <v>2.1317733249963426</v>
      </c>
      <c r="M334" s="21">
        <f t="shared" si="107"/>
        <v>2</v>
      </c>
      <c r="N334" s="23">
        <f t="shared" si="108"/>
        <v>0.13177332499634264</v>
      </c>
    </row>
    <row r="335" spans="1:14" x14ac:dyDescent="0.2">
      <c r="A335" s="1" t="s">
        <v>38</v>
      </c>
      <c r="C335" s="10">
        <f t="shared" si="105"/>
        <v>14</v>
      </c>
      <c r="F335" s="23">
        <f t="shared" si="110"/>
        <v>0.88364281574891168</v>
      </c>
      <c r="G335" s="23">
        <f t="shared" si="110"/>
        <v>0.56151516760216436</v>
      </c>
      <c r="H335" s="23">
        <f t="shared" si="110"/>
        <v>0.68065194616098035</v>
      </c>
      <c r="I335" s="23">
        <f t="shared" si="110"/>
        <v>0.42195187096520737</v>
      </c>
      <c r="J335" s="10"/>
      <c r="K335" s="23">
        <f t="shared" si="111"/>
        <v>2.547761800477264</v>
      </c>
      <c r="M335" s="21">
        <f t="shared" si="107"/>
        <v>3</v>
      </c>
      <c r="N335" s="23">
        <f t="shared" si="108"/>
        <v>-0.45223819952273603</v>
      </c>
    </row>
    <row r="336" spans="1:14" x14ac:dyDescent="0.2">
      <c r="A336" s="1" t="s">
        <v>39</v>
      </c>
      <c r="C336" s="10">
        <f t="shared" si="105"/>
        <v>1</v>
      </c>
      <c r="F336" s="23">
        <f t="shared" si="110"/>
        <v>0</v>
      </c>
      <c r="G336" s="23">
        <f t="shared" si="110"/>
        <v>0.46609318441390912</v>
      </c>
      <c r="H336" s="23">
        <f t="shared" si="110"/>
        <v>0.1290976687122454</v>
      </c>
      <c r="I336" s="23">
        <f t="shared" si="110"/>
        <v>3.1472231652115976E-2</v>
      </c>
      <c r="J336" s="10"/>
      <c r="K336" s="23">
        <f t="shared" si="111"/>
        <v>0.62666308477827048</v>
      </c>
      <c r="M336" s="21">
        <f t="shared" si="107"/>
        <v>0</v>
      </c>
      <c r="N336" s="23" t="str">
        <f t="shared" si="108"/>
        <v/>
      </c>
    </row>
    <row r="337" spans="1:14" x14ac:dyDescent="0.2">
      <c r="A337" s="1" t="s">
        <v>40</v>
      </c>
      <c r="C337" s="10">
        <f t="shared" si="105"/>
        <v>15</v>
      </c>
      <c r="F337" s="23">
        <f t="shared" si="110"/>
        <v>0.65475097556806328</v>
      </c>
      <c r="G337" s="23">
        <f t="shared" si="110"/>
        <v>0.23391458626398878</v>
      </c>
      <c r="H337" s="23">
        <f t="shared" si="110"/>
        <v>0.90499099209307299</v>
      </c>
      <c r="I337" s="23">
        <f t="shared" si="110"/>
        <v>0.47663891655123153</v>
      </c>
      <c r="J337" s="10"/>
      <c r="K337" s="23">
        <f t="shared" si="111"/>
        <v>2.2702954704763565</v>
      </c>
      <c r="M337" s="21">
        <f t="shared" si="107"/>
        <v>2</v>
      </c>
      <c r="N337" s="23">
        <f t="shared" si="108"/>
        <v>0.27029547047635649</v>
      </c>
    </row>
    <row r="338" spans="1:14" x14ac:dyDescent="0.2">
      <c r="A338" s="1" t="s">
        <v>41</v>
      </c>
      <c r="C338" s="10">
        <f>C43</f>
        <v>5</v>
      </c>
      <c r="F338" s="23">
        <f t="shared" si="110"/>
        <v>0.23326048938363492</v>
      </c>
      <c r="G338" s="23">
        <f t="shared" si="110"/>
        <v>9.4250568599979379E-2</v>
      </c>
      <c r="H338" s="23">
        <f t="shared" si="110"/>
        <v>0.65625623867362082</v>
      </c>
      <c r="I338" s="23">
        <f t="shared" si="110"/>
        <v>0.15997863464722706</v>
      </c>
      <c r="J338" s="10"/>
      <c r="K338" s="23">
        <f t="shared" si="111"/>
        <v>1.143745931304462</v>
      </c>
      <c r="M338" s="21">
        <f t="shared" si="107"/>
        <v>1</v>
      </c>
      <c r="N338" s="23">
        <f t="shared" si="108"/>
        <v>0.143745931304462</v>
      </c>
    </row>
    <row r="339" spans="1:14" x14ac:dyDescent="0.2">
      <c r="A339" s="1" t="s">
        <v>42</v>
      </c>
      <c r="C339" s="10">
        <f t="shared" si="105"/>
        <v>6</v>
      </c>
      <c r="F339" s="23">
        <f t="shared" si="110"/>
        <v>0.38648432144034583</v>
      </c>
      <c r="G339" s="23">
        <f t="shared" si="110"/>
        <v>0.2604253890981364</v>
      </c>
      <c r="H339" s="23">
        <f t="shared" si="110"/>
        <v>0.70228250947244186</v>
      </c>
      <c r="I339" s="23">
        <f t="shared" si="110"/>
        <v>0.17119872034201372</v>
      </c>
      <c r="J339" s="10"/>
      <c r="K339" s="23">
        <f t="shared" si="111"/>
        <v>1.5203909403529379</v>
      </c>
      <c r="M339" s="21">
        <f t="shared" si="107"/>
        <v>2</v>
      </c>
      <c r="N339" s="23">
        <f t="shared" si="108"/>
        <v>-0.47960905964706213</v>
      </c>
    </row>
    <row r="340" spans="1:14" x14ac:dyDescent="0.2">
      <c r="A340" s="1" t="s">
        <v>43</v>
      </c>
      <c r="C340" s="10">
        <f t="shared" si="105"/>
        <v>17</v>
      </c>
      <c r="F340" s="23">
        <f t="shared" si="110"/>
        <v>0.34213230312610549</v>
      </c>
      <c r="G340" s="23">
        <f t="shared" si="110"/>
        <v>0.95304539818451184</v>
      </c>
      <c r="H340" s="23">
        <f t="shared" si="110"/>
        <v>5.3925886317465553E-2</v>
      </c>
      <c r="I340" s="23">
        <f t="shared" si="110"/>
        <v>0.5251967728829573</v>
      </c>
      <c r="J340" s="10"/>
      <c r="K340" s="23">
        <f t="shared" si="111"/>
        <v>1.8743003605110404</v>
      </c>
      <c r="M340" s="21">
        <f t="shared" si="107"/>
        <v>2</v>
      </c>
      <c r="N340" s="23">
        <f t="shared" si="108"/>
        <v>-0.12569963948895957</v>
      </c>
    </row>
    <row r="341" spans="1:14" x14ac:dyDescent="0.2">
      <c r="A341" s="1" t="s">
        <v>44</v>
      </c>
      <c r="C341" s="10">
        <f t="shared" si="105"/>
        <v>2</v>
      </c>
      <c r="F341" s="23">
        <f t="shared" si="110"/>
        <v>0</v>
      </c>
      <c r="G341" s="23">
        <f t="shared" si="110"/>
        <v>0.65646315055753468</v>
      </c>
      <c r="H341" s="23">
        <f t="shared" si="110"/>
        <v>0.18182774167138402</v>
      </c>
      <c r="I341" s="23">
        <f t="shared" si="110"/>
        <v>4.432586180004381E-2</v>
      </c>
      <c r="J341" s="10"/>
      <c r="K341" s="23">
        <f t="shared" si="111"/>
        <v>0.88261675402896256</v>
      </c>
      <c r="M341" s="21">
        <f t="shared" si="107"/>
        <v>1</v>
      </c>
      <c r="N341" s="23">
        <f t="shared" si="108"/>
        <v>-0.11738324597103744</v>
      </c>
    </row>
    <row r="342" spans="1:14" x14ac:dyDescent="0.2">
      <c r="A342" s="1" t="s">
        <v>45</v>
      </c>
      <c r="C342" s="10">
        <f t="shared" si="105"/>
        <v>7</v>
      </c>
      <c r="F342" s="23">
        <f t="shared" si="110"/>
        <v>0.87330773633674774</v>
      </c>
      <c r="G342" s="23">
        <f t="shared" si="110"/>
        <v>0.78839522811697149</v>
      </c>
      <c r="H342" s="23">
        <f t="shared" si="110"/>
        <v>0.84852016965403987</v>
      </c>
      <c r="I342" s="23">
        <f t="shared" si="110"/>
        <v>0.20684858564550737</v>
      </c>
      <c r="J342" s="10"/>
      <c r="K342" s="23">
        <f t="shared" si="111"/>
        <v>2.7170717197532666</v>
      </c>
      <c r="M342" s="21">
        <f t="shared" si="107"/>
        <v>3</v>
      </c>
      <c r="N342" s="23">
        <f t="shared" si="108"/>
        <v>-0.28292828024673344</v>
      </c>
    </row>
    <row r="343" spans="1:14" x14ac:dyDescent="0.2">
      <c r="A343" s="1" t="s">
        <v>46</v>
      </c>
      <c r="C343" s="10">
        <f t="shared" si="105"/>
        <v>1</v>
      </c>
      <c r="F343" s="23">
        <f t="shared" ref="F343:I352" si="112">F286/$D$64</f>
        <v>0</v>
      </c>
      <c r="G343" s="23">
        <f t="shared" si="112"/>
        <v>0.5306930760255999</v>
      </c>
      <c r="H343" s="23">
        <f t="shared" si="112"/>
        <v>0.14699305743126376</v>
      </c>
      <c r="I343" s="23">
        <f t="shared" si="112"/>
        <v>3.5831974252512735E-2</v>
      </c>
      <c r="J343" s="10"/>
      <c r="K343" s="23">
        <f t="shared" si="111"/>
        <v>0.7135181077093764</v>
      </c>
      <c r="M343" s="21">
        <f t="shared" si="107"/>
        <v>0</v>
      </c>
      <c r="N343" s="23" t="str">
        <f t="shared" si="108"/>
        <v/>
      </c>
    </row>
    <row r="344" spans="1:14" x14ac:dyDescent="0.2">
      <c r="A344" s="1" t="s">
        <v>47</v>
      </c>
      <c r="C344" s="10">
        <f t="shared" si="105"/>
        <v>9</v>
      </c>
      <c r="F344" s="23">
        <f t="shared" si="112"/>
        <v>0.88544776447110618</v>
      </c>
      <c r="G344" s="23">
        <f t="shared" si="112"/>
        <v>0.72219822744033779</v>
      </c>
      <c r="H344" s="23">
        <f t="shared" si="112"/>
        <v>9.5010019390613751E-2</v>
      </c>
      <c r="I344" s="23">
        <f t="shared" si="112"/>
        <v>0.27918660906630488</v>
      </c>
      <c r="J344" s="10"/>
      <c r="K344" s="23">
        <f t="shared" si="111"/>
        <v>1.9818426203683626</v>
      </c>
      <c r="M344" s="21">
        <f t="shared" si="107"/>
        <v>2</v>
      </c>
      <c r="N344" s="23">
        <f t="shared" si="108"/>
        <v>-1.8157379631637438E-2</v>
      </c>
    </row>
    <row r="345" spans="1:14" x14ac:dyDescent="0.2">
      <c r="A345" s="1" t="s">
        <v>48</v>
      </c>
      <c r="C345" s="10">
        <f t="shared" si="105"/>
        <v>38</v>
      </c>
      <c r="F345" s="23">
        <f t="shared" si="112"/>
        <v>0.47441147913531384</v>
      </c>
      <c r="G345" s="23">
        <f t="shared" si="112"/>
        <v>0.38224042983975881</v>
      </c>
      <c r="H345" s="23">
        <f t="shared" si="112"/>
        <v>0.63099642363129305</v>
      </c>
      <c r="I345" s="23">
        <f t="shared" si="112"/>
        <v>0.15382226495277654</v>
      </c>
      <c r="J345" s="10"/>
      <c r="K345" s="23">
        <f t="shared" si="111"/>
        <v>1.6414705975591422</v>
      </c>
      <c r="M345" s="21">
        <f t="shared" si="107"/>
        <v>2</v>
      </c>
      <c r="N345" s="23">
        <f t="shared" si="108"/>
        <v>-0.35852940244085785</v>
      </c>
    </row>
    <row r="346" spans="1:14" x14ac:dyDescent="0.2">
      <c r="A346" s="1" t="s">
        <v>49</v>
      </c>
      <c r="C346" s="10">
        <f t="shared" si="105"/>
        <v>4</v>
      </c>
      <c r="F346" s="23">
        <f t="shared" si="112"/>
        <v>0.82960052753732294</v>
      </c>
      <c r="G346" s="23">
        <f t="shared" si="112"/>
        <v>0.82035552407441215</v>
      </c>
      <c r="H346" s="23">
        <f t="shared" si="112"/>
        <v>0.54229717683567269</v>
      </c>
      <c r="I346" s="23">
        <f t="shared" si="112"/>
        <v>0.1322002248117814</v>
      </c>
      <c r="J346" s="10"/>
      <c r="K346" s="23">
        <f t="shared" si="111"/>
        <v>2.324453453259189</v>
      </c>
      <c r="M346" s="21">
        <f t="shared" si="107"/>
        <v>2</v>
      </c>
      <c r="N346" s="23">
        <f t="shared" si="108"/>
        <v>0.32445345325918895</v>
      </c>
    </row>
    <row r="347" spans="1:14" x14ac:dyDescent="0.2">
      <c r="A347" s="1" t="s">
        <v>50</v>
      </c>
      <c r="C347" s="10">
        <f t="shared" si="105"/>
        <v>1</v>
      </c>
      <c r="F347" s="23">
        <f t="shared" si="112"/>
        <v>0</v>
      </c>
      <c r="G347" s="23">
        <f t="shared" si="112"/>
        <v>0.38467685141898178</v>
      </c>
      <c r="H347" s="23">
        <f t="shared" si="112"/>
        <v>0.10654724897130173</v>
      </c>
      <c r="I347" s="23">
        <f t="shared" si="112"/>
        <v>2.5973628609346253E-2</v>
      </c>
      <c r="J347" s="10"/>
      <c r="K347" s="23">
        <f>SUM(F347:I347)</f>
        <v>0.51719772899962979</v>
      </c>
      <c r="M347" s="21">
        <f t="shared" si="107"/>
        <v>0</v>
      </c>
      <c r="N347" s="23" t="str">
        <f t="shared" si="108"/>
        <v/>
      </c>
    </row>
    <row r="348" spans="1:14" x14ac:dyDescent="0.2">
      <c r="A348" s="1" t="s">
        <v>51</v>
      </c>
      <c r="C348" s="10">
        <f t="shared" si="105"/>
        <v>11</v>
      </c>
      <c r="F348" s="23">
        <f t="shared" si="112"/>
        <v>0.86752516747496811</v>
      </c>
      <c r="G348" s="23">
        <f t="shared" si="112"/>
        <v>0.62339786042661738</v>
      </c>
      <c r="H348" s="23">
        <f t="shared" si="112"/>
        <v>0.38271881098285632</v>
      </c>
      <c r="I348" s="23">
        <f t="shared" si="112"/>
        <v>0.3493230168347824</v>
      </c>
      <c r="J348" s="10"/>
      <c r="K348" s="23">
        <f t="shared" ref="K348:K352" si="113">SUM(F348:I348)</f>
        <v>2.2229648557192241</v>
      </c>
      <c r="M348" s="21">
        <f t="shared" si="107"/>
        <v>2</v>
      </c>
      <c r="N348" s="23">
        <f t="shared" si="108"/>
        <v>0.22296485571922409</v>
      </c>
    </row>
    <row r="349" spans="1:14" x14ac:dyDescent="0.2">
      <c r="A349" s="1" t="s">
        <v>52</v>
      </c>
      <c r="C349" s="10">
        <f t="shared" si="105"/>
        <v>10</v>
      </c>
      <c r="F349" s="23">
        <f t="shared" si="112"/>
        <v>0.35017300008796198</v>
      </c>
      <c r="G349" s="23">
        <f t="shared" si="112"/>
        <v>6.232046374017472E-2</v>
      </c>
      <c r="H349" s="23">
        <f t="shared" si="112"/>
        <v>0.22731046094369284</v>
      </c>
      <c r="I349" s="23">
        <f t="shared" si="112"/>
        <v>0.31143891935078616</v>
      </c>
      <c r="J349" s="10"/>
      <c r="K349" s="23">
        <f t="shared" si="113"/>
        <v>0.95124284412261562</v>
      </c>
      <c r="M349" s="21">
        <f t="shared" si="107"/>
        <v>1</v>
      </c>
      <c r="N349" s="23">
        <f t="shared" si="108"/>
        <v>-4.8757155877384384E-2</v>
      </c>
    </row>
    <row r="350" spans="1:14" x14ac:dyDescent="0.2">
      <c r="A350" s="1" t="s">
        <v>53</v>
      </c>
      <c r="C350" s="10">
        <f t="shared" si="105"/>
        <v>2</v>
      </c>
      <c r="F350" s="23">
        <f t="shared" si="112"/>
        <v>1.3714502772944295E-2</v>
      </c>
      <c r="G350" s="30">
        <f t="shared" si="112"/>
        <v>1.073048973067976</v>
      </c>
      <c r="H350" s="23">
        <f t="shared" si="112"/>
        <v>0.29721397469689248</v>
      </c>
      <c r="I350" s="23">
        <f t="shared" si="112"/>
        <v>7.2452181269436353E-2</v>
      </c>
      <c r="J350" s="10"/>
      <c r="K350" s="23">
        <f t="shared" si="113"/>
        <v>1.4564296318072492</v>
      </c>
      <c r="M350" s="21">
        <f t="shared" si="107"/>
        <v>1</v>
      </c>
      <c r="N350" s="30">
        <f t="shared" si="108"/>
        <v>0.45642963180724916</v>
      </c>
    </row>
    <row r="351" spans="1:14" x14ac:dyDescent="0.2">
      <c r="A351" s="1" t="s">
        <v>54</v>
      </c>
      <c r="C351" s="10">
        <f t="shared" si="105"/>
        <v>8</v>
      </c>
      <c r="F351" s="23">
        <f t="shared" si="112"/>
        <v>0.32354417984359146</v>
      </c>
      <c r="G351" s="23">
        <f t="shared" si="112"/>
        <v>0.11280299809728457</v>
      </c>
      <c r="H351" s="30">
        <f t="shared" si="112"/>
        <v>0.97646941155129519</v>
      </c>
      <c r="I351" s="23">
        <f t="shared" si="112"/>
        <v>0.23803814072004154</v>
      </c>
      <c r="J351" s="10"/>
      <c r="K351" s="23">
        <f t="shared" si="113"/>
        <v>1.6508547302122127</v>
      </c>
      <c r="M351" s="21">
        <f t="shared" si="107"/>
        <v>2</v>
      </c>
      <c r="N351" s="23">
        <f t="shared" si="108"/>
        <v>-0.34914526978778726</v>
      </c>
    </row>
    <row r="352" spans="1:14" x14ac:dyDescent="0.2">
      <c r="A352" s="1" t="s">
        <v>55</v>
      </c>
      <c r="C352" s="10">
        <f>C57</f>
        <v>1</v>
      </c>
      <c r="F352" s="23">
        <f t="shared" si="112"/>
        <v>0</v>
      </c>
      <c r="G352" s="23">
        <f t="shared" si="112"/>
        <v>0.34534992763836381</v>
      </c>
      <c r="H352" s="23">
        <f t="shared" si="112"/>
        <v>9.5656706334977012E-2</v>
      </c>
      <c r="I352" s="23">
        <f t="shared" si="112"/>
        <v>2.3318099606486134E-2</v>
      </c>
      <c r="J352" s="10"/>
      <c r="K352" s="23">
        <f t="shared" si="113"/>
        <v>0.46432473357982695</v>
      </c>
      <c r="M352" s="21">
        <f t="shared" si="107"/>
        <v>0</v>
      </c>
      <c r="N352" s="23" t="str">
        <f t="shared" si="108"/>
        <v/>
      </c>
    </row>
    <row r="353" spans="1:14" x14ac:dyDescent="0.2">
      <c r="A353" s="1" t="s">
        <v>90</v>
      </c>
      <c r="C353">
        <f>SUM(C303:C352)</f>
        <v>435</v>
      </c>
      <c r="F353" s="23">
        <f>SUM(F303:F352)</f>
        <v>19.254265892843812</v>
      </c>
      <c r="G353" s="23">
        <f t="shared" ref="G353:K353" si="114">SUM(G303:G352)</f>
        <v>27.163688339635236</v>
      </c>
      <c r="H353" s="23">
        <f t="shared" si="114"/>
        <v>22.26525031058555</v>
      </c>
      <c r="I353" s="23">
        <f t="shared" si="114"/>
        <v>11.316304452925094</v>
      </c>
      <c r="J353" s="23"/>
      <c r="K353" s="23">
        <f t="shared" si="114"/>
        <v>79.999508995989743</v>
      </c>
      <c r="M353" s="21">
        <f>SUM(M303:M352)</f>
        <v>80</v>
      </c>
      <c r="N353" s="23"/>
    </row>
    <row r="355" spans="1:14" x14ac:dyDescent="0.2">
      <c r="A355" s="1" t="s">
        <v>125</v>
      </c>
      <c r="F355" s="13">
        <f>F179</f>
        <v>19.254484027847639</v>
      </c>
      <c r="G355" s="13">
        <f>G179</f>
        <v>27.163886054969765</v>
      </c>
      <c r="H355" s="13">
        <f>H179</f>
        <v>22.265310433530452</v>
      </c>
      <c r="I355" s="13">
        <f>I179</f>
        <v>11.316319483652149</v>
      </c>
      <c r="J355" s="13"/>
      <c r="K355" s="13">
        <f>K179</f>
        <v>80.000000000000014</v>
      </c>
      <c r="N355" s="23"/>
    </row>
    <row r="357" spans="1:14" x14ac:dyDescent="0.2">
      <c r="A357" s="26" t="s">
        <v>138</v>
      </c>
    </row>
    <row r="359" spans="1:14" x14ac:dyDescent="0.2">
      <c r="A359" s="1" t="s">
        <v>150</v>
      </c>
    </row>
    <row r="360" spans="1:14" x14ac:dyDescent="0.2">
      <c r="A360" s="1" t="s">
        <v>121</v>
      </c>
    </row>
    <row r="361" spans="1:14" x14ac:dyDescent="0.2">
      <c r="A361" s="1" t="s">
        <v>151</v>
      </c>
    </row>
    <row r="362" spans="1:14" s="10" customFormat="1" x14ac:dyDescent="0.2">
      <c r="A362" s="1" t="s">
        <v>152</v>
      </c>
      <c r="D362" s="5"/>
      <c r="E362" s="5"/>
    </row>
    <row r="363" spans="1:14" x14ac:dyDescent="0.2">
      <c r="A363" s="1" t="s">
        <v>122</v>
      </c>
    </row>
    <row r="364" spans="1:14" x14ac:dyDescent="0.2">
      <c r="A364" s="1" t="s">
        <v>123</v>
      </c>
    </row>
    <row r="365" spans="1:14" x14ac:dyDescent="0.2">
      <c r="A365" s="1" t="s">
        <v>124</v>
      </c>
    </row>
    <row r="366" spans="1:14" x14ac:dyDescent="0.2">
      <c r="A366" s="1" t="s">
        <v>126</v>
      </c>
    </row>
    <row r="367" spans="1:14" x14ac:dyDescent="0.2">
      <c r="A367" s="1" t="s">
        <v>153</v>
      </c>
    </row>
    <row r="368" spans="1:14" x14ac:dyDescent="0.2">
      <c r="A368" s="1" t="s">
        <v>127</v>
      </c>
    </row>
  </sheetData>
  <mergeCells count="3">
    <mergeCell ref="A2:C2"/>
    <mergeCell ref="A3:C3"/>
    <mergeCell ref="A63:C63"/>
  </mergeCells>
  <pageMargins left="0.75" right="0.75" top="0.5" bottom="0.37177083333333333" header="0" footer="0.5"/>
  <pageSetup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8B76-A76F-455A-8909-25D6EC20CDBC}">
  <dimension ref="A2:B60"/>
  <sheetViews>
    <sheetView tabSelected="1" topLeftCell="A15" workbookViewId="0">
      <selection activeCell="B55" sqref="B55"/>
    </sheetView>
  </sheetViews>
  <sheetFormatPr defaultRowHeight="12.75" x14ac:dyDescent="0.2"/>
  <cols>
    <col min="1" max="1" width="10.140625" bestFit="1" customWidth="1"/>
  </cols>
  <sheetData>
    <row r="2" spans="1:1" x14ac:dyDescent="0.2">
      <c r="A2" s="18">
        <v>45571</v>
      </c>
    </row>
    <row r="3" spans="1:1" s="10" customFormat="1" x14ac:dyDescent="0.2">
      <c r="A3" s="18" t="s">
        <v>181</v>
      </c>
    </row>
    <row r="4" spans="1:1" s="31" customFormat="1" x14ac:dyDescent="0.2">
      <c r="A4" s="18"/>
    </row>
    <row r="5" spans="1:1" s="10" customFormat="1" x14ac:dyDescent="0.2">
      <c r="A5" s="25" t="s">
        <v>183</v>
      </c>
    </row>
    <row r="6" spans="1:1" s="10" customFormat="1" x14ac:dyDescent="0.2">
      <c r="A6" s="25" t="s">
        <v>159</v>
      </c>
    </row>
    <row r="7" spans="1:1" s="17" customFormat="1" x14ac:dyDescent="0.2">
      <c r="A7" s="25" t="s">
        <v>161</v>
      </c>
    </row>
    <row r="9" spans="1:1" s="10" customFormat="1" x14ac:dyDescent="0.2">
      <c r="A9" s="10" t="s">
        <v>79</v>
      </c>
    </row>
    <row r="10" spans="1:1" s="10" customFormat="1" x14ac:dyDescent="0.2">
      <c r="A10" s="10" t="s">
        <v>83</v>
      </c>
    </row>
    <row r="11" spans="1:1" s="10" customFormat="1" x14ac:dyDescent="0.2">
      <c r="A11" s="10" t="s">
        <v>84</v>
      </c>
    </row>
    <row r="12" spans="1:1" s="10" customFormat="1" x14ac:dyDescent="0.2">
      <c r="A12" s="10" t="s">
        <v>80</v>
      </c>
    </row>
    <row r="13" spans="1:1" s="10" customFormat="1" x14ac:dyDescent="0.2">
      <c r="A13" s="18"/>
    </row>
    <row r="14" spans="1:1" x14ac:dyDescent="0.2">
      <c r="A14" s="1" t="s">
        <v>162</v>
      </c>
    </row>
    <row r="15" spans="1:1" x14ac:dyDescent="0.2">
      <c r="A15" s="1" t="s">
        <v>160</v>
      </c>
    </row>
    <row r="16" spans="1:1" s="17" customFormat="1" x14ac:dyDescent="0.2">
      <c r="A16" s="25" t="s">
        <v>163</v>
      </c>
    </row>
    <row r="17" spans="1:2" s="17" customFormat="1" x14ac:dyDescent="0.2">
      <c r="A17" s="25" t="s">
        <v>184</v>
      </c>
    </row>
    <row r="18" spans="1:2" s="10" customFormat="1" x14ac:dyDescent="0.2"/>
    <row r="19" spans="1:2" x14ac:dyDescent="0.2">
      <c r="A19" s="1" t="s">
        <v>164</v>
      </c>
    </row>
    <row r="20" spans="1:2" x14ac:dyDescent="0.2">
      <c r="A20" t="s">
        <v>82</v>
      </c>
    </row>
    <row r="21" spans="1:2" x14ac:dyDescent="0.2">
      <c r="A21" s="1" t="s">
        <v>165</v>
      </c>
    </row>
    <row r="22" spans="1:2" x14ac:dyDescent="0.2">
      <c r="A22" t="s">
        <v>81</v>
      </c>
    </row>
    <row r="23" spans="1:2" x14ac:dyDescent="0.2">
      <c r="A23" s="1" t="s">
        <v>166</v>
      </c>
    </row>
    <row r="24" spans="1:2" s="10" customFormat="1" x14ac:dyDescent="0.2">
      <c r="A24" s="1" t="s">
        <v>167</v>
      </c>
    </row>
    <row r="26" spans="1:2" x14ac:dyDescent="0.2">
      <c r="A26" s="1" t="s">
        <v>169</v>
      </c>
    </row>
    <row r="27" spans="1:2" x14ac:dyDescent="0.2">
      <c r="A27" s="1" t="s">
        <v>168</v>
      </c>
    </row>
    <row r="28" spans="1:2" s="10" customFormat="1" x14ac:dyDescent="0.2">
      <c r="A28" s="1"/>
    </row>
    <row r="29" spans="1:2" s="10" customFormat="1" x14ac:dyDescent="0.2">
      <c r="A29" s="1" t="s">
        <v>170</v>
      </c>
    </row>
    <row r="30" spans="1:2" s="10" customFormat="1" x14ac:dyDescent="0.2">
      <c r="A30" s="1" t="s">
        <v>185</v>
      </c>
    </row>
    <row r="32" spans="1:2" s="10" customFormat="1" x14ac:dyDescent="0.2">
      <c r="A32" s="1" t="s">
        <v>142</v>
      </c>
      <c r="B32" s="1" t="s">
        <v>171</v>
      </c>
    </row>
    <row r="33" spans="1:2" s="10" customFormat="1" x14ac:dyDescent="0.2">
      <c r="A33" s="1"/>
      <c r="B33" s="1" t="s">
        <v>172</v>
      </c>
    </row>
    <row r="34" spans="1:2" x14ac:dyDescent="0.2">
      <c r="B34" s="10" t="s">
        <v>105</v>
      </c>
    </row>
    <row r="35" spans="1:2" s="17" customFormat="1" x14ac:dyDescent="0.2">
      <c r="B35" s="24" t="s">
        <v>173</v>
      </c>
    </row>
    <row r="36" spans="1:2" s="10" customFormat="1" x14ac:dyDescent="0.2"/>
    <row r="37" spans="1:2" s="10" customFormat="1" x14ac:dyDescent="0.2">
      <c r="A37" s="1" t="s">
        <v>143</v>
      </c>
      <c r="B37" s="1" t="s">
        <v>174</v>
      </c>
    </row>
    <row r="38" spans="1:2" s="10" customFormat="1" x14ac:dyDescent="0.2">
      <c r="A38" s="1"/>
      <c r="B38" s="1" t="s">
        <v>175</v>
      </c>
    </row>
    <row r="39" spans="1:2" s="31" customFormat="1" x14ac:dyDescent="0.2">
      <c r="A39" s="1"/>
      <c r="B39" s="1" t="s">
        <v>186</v>
      </c>
    </row>
    <row r="40" spans="1:2" s="10" customFormat="1" x14ac:dyDescent="0.2">
      <c r="A40" s="1"/>
    </row>
    <row r="41" spans="1:2" s="10" customFormat="1" x14ac:dyDescent="0.2">
      <c r="A41" s="1" t="s">
        <v>144</v>
      </c>
      <c r="B41" s="1" t="s">
        <v>187</v>
      </c>
    </row>
    <row r="43" spans="1:2" x14ac:dyDescent="0.2">
      <c r="A43" s="1" t="s">
        <v>145</v>
      </c>
      <c r="B43" s="1" t="s">
        <v>114</v>
      </c>
    </row>
    <row r="44" spans="1:2" x14ac:dyDescent="0.2">
      <c r="B44" s="10"/>
    </row>
    <row r="45" spans="1:2" x14ac:dyDescent="0.2">
      <c r="A45" s="1" t="s">
        <v>139</v>
      </c>
      <c r="B45" s="1" t="s">
        <v>115</v>
      </c>
    </row>
    <row r="46" spans="1:2" s="10" customFormat="1" x14ac:dyDescent="0.2">
      <c r="A46" s="1"/>
      <c r="B46" s="1" t="s">
        <v>176</v>
      </c>
    </row>
    <row r="47" spans="1:2" s="10" customFormat="1" x14ac:dyDescent="0.2">
      <c r="A47" s="1"/>
      <c r="B47" s="1" t="s">
        <v>188</v>
      </c>
    </row>
    <row r="48" spans="1:2" s="17" customFormat="1" x14ac:dyDescent="0.2">
      <c r="A48" s="1"/>
      <c r="B48" s="1" t="s">
        <v>179</v>
      </c>
    </row>
    <row r="49" spans="1:2" s="17" customFormat="1" x14ac:dyDescent="0.2">
      <c r="A49" s="1"/>
      <c r="B49" s="1" t="s">
        <v>180</v>
      </c>
    </row>
    <row r="50" spans="1:2" s="17" customFormat="1" x14ac:dyDescent="0.2">
      <c r="A50" s="1"/>
      <c r="B50" s="1"/>
    </row>
    <row r="51" spans="1:2" s="10" customFormat="1" x14ac:dyDescent="0.2">
      <c r="A51" s="1" t="s">
        <v>140</v>
      </c>
      <c r="B51" s="1" t="s">
        <v>177</v>
      </c>
    </row>
    <row r="52" spans="1:2" x14ac:dyDescent="0.2">
      <c r="B52" s="10"/>
    </row>
    <row r="53" spans="1:2" s="10" customFormat="1" x14ac:dyDescent="0.2">
      <c r="A53" s="1" t="s">
        <v>141</v>
      </c>
      <c r="B53" s="1" t="s">
        <v>128</v>
      </c>
    </row>
    <row r="54" spans="1:2" x14ac:dyDescent="0.2">
      <c r="B54" s="1" t="s">
        <v>190</v>
      </c>
    </row>
    <row r="55" spans="1:2" x14ac:dyDescent="0.2">
      <c r="B55" s="1" t="s">
        <v>189</v>
      </c>
    </row>
    <row r="56" spans="1:2" s="17" customFormat="1" x14ac:dyDescent="0.2">
      <c r="B56" s="1"/>
    </row>
    <row r="57" spans="1:2" x14ac:dyDescent="0.2">
      <c r="A57" s="1" t="s">
        <v>108</v>
      </c>
      <c r="B57" s="1"/>
    </row>
    <row r="58" spans="1:2" s="31" customFormat="1" x14ac:dyDescent="0.2">
      <c r="A58" s="1" t="s">
        <v>182</v>
      </c>
      <c r="B58" s="1"/>
    </row>
    <row r="59" spans="1:2" x14ac:dyDescent="0.2">
      <c r="A59" s="8" t="s">
        <v>78</v>
      </c>
      <c r="B59" s="1"/>
    </row>
    <row r="60" spans="1:2" x14ac:dyDescent="0.2">
      <c r="A60" s="1" t="s">
        <v>178</v>
      </c>
      <c r="B60" s="1"/>
    </row>
  </sheetData>
  <pageMargins left="0.7" right="0.7" top="0.75" bottom="0.75" header="0.3" footer="0.3"/>
  <pageSetup paperSize="327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Discussion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of Equal Proportional Representation for the US Hous of Representatives</dc:title>
  <dc:creator>Thomas Colignatus</dc:creator>
  <cp:lastModifiedBy>Owner</cp:lastModifiedBy>
  <dcterms:created xsi:type="dcterms:W3CDTF">2021-03-29T19:34:26Z</dcterms:created>
  <dcterms:modified xsi:type="dcterms:W3CDTF">2024-10-07T00:08:25Z</dcterms:modified>
</cp:coreProperties>
</file>